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789" firstSheet="3" activeTab="4"/>
  </bookViews>
  <sheets>
    <sheet name="Приложение 1" sheetId="17" state="hidden" r:id="rId1"/>
    <sheet name="Приложение 2" sheetId="15" state="hidden" r:id="rId2"/>
    <sheet name="Приложение 3" sheetId="58" state="hidden" r:id="rId3"/>
    <sheet name="приложение 01" sheetId="63" r:id="rId4"/>
    <sheet name="Приложение2" sheetId="18" r:id="rId5"/>
    <sheet name="Приложение 5" sheetId="19" state="hidden" r:id="rId6"/>
    <sheet name="Приложение 6" sheetId="20" r:id="rId7"/>
    <sheet name="Приложение 7" sheetId="30" state="hidden" r:id="rId8"/>
    <sheet name="Приложение 8" sheetId="51" r:id="rId9"/>
    <sheet name="Приложение 9,1" sheetId="61" state="hidden" r:id="rId10"/>
    <sheet name="Приложение10,1" sheetId="62" r:id="rId11"/>
    <sheet name="Приложение 9" sheetId="54" state="hidden" r:id="rId12"/>
    <sheet name="Приложение 10" sheetId="55" state="hidden" r:id="rId13"/>
    <sheet name="Приложение 11" sheetId="59" state="hidden" r:id="rId14"/>
    <sheet name="Приложение 12" sheetId="52" r:id="rId15"/>
    <sheet name="Приложение 13" sheetId="53" state="hidden" r:id="rId16"/>
    <sheet name="4" sheetId="64" r:id="rId17"/>
    <sheet name="5" sheetId="65" state="hidden" r:id="rId18"/>
    <sheet name="Лист1" sheetId="66" r:id="rId19"/>
  </sheets>
  <definedNames>
    <definedName name="_Toc105952697" localSheetId="6">'Приложение 6'!#REF!</definedName>
    <definedName name="_Toc105952698" localSheetId="6">'Приложение 6'!#REF!</definedName>
    <definedName name="_xlnm._FilterDatabase" localSheetId="12" hidden="1">'Приложение 10'!$A$6:$N$123</definedName>
    <definedName name="_xlnm._FilterDatabase" localSheetId="13" hidden="1">'Приложение 11'!$A$6:$O$92</definedName>
    <definedName name="_xlnm._FilterDatabase" localSheetId="8" hidden="1">'Приложение 8'!$A$6:$M$130</definedName>
    <definedName name="_xlnm._FilterDatabase" localSheetId="11" hidden="1">'Приложение 9'!$A$6:$P$97</definedName>
    <definedName name="_xlnm._FilterDatabase" localSheetId="9" hidden="1">'Приложение 9,1'!$A$6:$IU$129</definedName>
    <definedName name="_xlnm._FilterDatabase" localSheetId="10" hidden="1">'Приложение10,1'!$A$6:$IX$141</definedName>
    <definedName name="_xlnm.Print_Area" localSheetId="0">'Приложение 1'!$A$1:$C$57</definedName>
    <definedName name="_xlnm.Print_Area" localSheetId="12">'Приложение 10'!$A$1:$K$122</definedName>
    <definedName name="_xlnm.Print_Area" localSheetId="13">'Приложение 11'!$A$1:$L$91</definedName>
    <definedName name="_xlnm.Print_Area" localSheetId="15">#REF!</definedName>
    <definedName name="_xlnm.Print_Area" localSheetId="1">'Приложение 2'!$A$1:$C$8</definedName>
    <definedName name="_xlnm.Print_Area" localSheetId="6">'Приложение 6'!$A$1:$C$65</definedName>
    <definedName name="_xlnm.Print_Area" localSheetId="7">'Приложение 7'!$A$1:$D$69</definedName>
    <definedName name="_xlnm.Print_Area" localSheetId="8">'Приложение 8'!$A$1:$I$129</definedName>
    <definedName name="_xlnm.Print_Area" localSheetId="11">'Приложение 9'!$A$1:$M$96</definedName>
    <definedName name="_xlnm.Print_Area" localSheetId="9">'Приложение 9,1'!$A$1:$J$127</definedName>
    <definedName name="_xlnm.Print_Area" localSheetId="10">'Приложение10,1'!$A$1:$L$139</definedName>
    <definedName name="_xlnm.Print_Area" localSheetId="4">Приложение2!$A$1:$F$36</definedName>
    <definedName name="_xlnm.Print_Area">#REF!</definedName>
    <definedName name="п" localSheetId="12">#REF!</definedName>
    <definedName name="п" localSheetId="13">#REF!</definedName>
    <definedName name="п" localSheetId="15">#REF!</definedName>
    <definedName name="п" localSheetId="8">#REF!</definedName>
    <definedName name="п" localSheetId="11">#REF!</definedName>
    <definedName name="п" localSheetId="9">#REF!</definedName>
    <definedName name="п" localSheetId="10">#REF!</definedName>
    <definedName name="п">#REF!</definedName>
    <definedName name="пр" localSheetId="12">#REF!</definedName>
    <definedName name="пр" localSheetId="13">#REF!</definedName>
    <definedName name="пр" localSheetId="9">#REF!</definedName>
    <definedName name="пр" localSheetId="10">#REF!</definedName>
    <definedName name="пр">#REF!</definedName>
    <definedName name="пр9" localSheetId="10">#REF!</definedName>
    <definedName name="пр9">#REF!</definedName>
    <definedName name="при">#REF!</definedName>
    <definedName name="приложение8" localSheetId="12">#REF!</definedName>
    <definedName name="приложение8" localSheetId="13">#REF!</definedName>
    <definedName name="приложение8" localSheetId="15">#REF!</definedName>
    <definedName name="приложение8" localSheetId="8">#REF!</definedName>
    <definedName name="приложение8" localSheetId="11">#REF!</definedName>
    <definedName name="приложение8" localSheetId="9">#REF!</definedName>
    <definedName name="приложение8" localSheetId="10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F26" i="18"/>
  <c r="L113" i="62" l="1"/>
  <c r="I113" s="1"/>
  <c r="J113"/>
  <c r="L117"/>
  <c r="I117" s="1"/>
  <c r="J117"/>
  <c r="K113" l="1"/>
  <c r="L111"/>
  <c r="L112"/>
  <c r="I41" i="51"/>
  <c r="D19" i="52"/>
  <c r="D18"/>
  <c r="I54" i="59"/>
  <c r="J92" i="62"/>
  <c r="J91" s="1"/>
  <c r="J59"/>
  <c r="K63"/>
  <c r="G84" i="61"/>
  <c r="G83" s="1"/>
  <c r="G86" i="51"/>
  <c r="G85" s="1"/>
  <c r="G59"/>
  <c r="J83" i="62"/>
  <c r="L50" i="59"/>
  <c r="K50"/>
  <c r="L59" i="62"/>
  <c r="I59" i="51"/>
  <c r="L78" i="62"/>
  <c r="K90"/>
  <c r="C9" i="63"/>
  <c r="C6" s="1"/>
  <c r="C5" s="1"/>
  <c r="K112" i="62" l="1"/>
  <c r="I112"/>
  <c r="C10" i="53"/>
  <c r="K61" i="62"/>
  <c r="L54" i="59"/>
  <c r="L53" s="1"/>
  <c r="H53" s="1"/>
  <c r="K54"/>
  <c r="K53" s="1"/>
  <c r="I24"/>
  <c r="I23" s="1"/>
  <c r="L110" i="62"/>
  <c r="L109" s="1"/>
  <c r="L108" s="1"/>
  <c r="L107" s="1"/>
  <c r="L92"/>
  <c r="L91" s="1"/>
  <c r="I84" i="61"/>
  <c r="I83" s="1"/>
  <c r="C14" i="30" s="1"/>
  <c r="J84" i="61"/>
  <c r="J83" s="1"/>
  <c r="D14" i="30" s="1"/>
  <c r="G32" i="61"/>
  <c r="G31" s="1"/>
  <c r="I105" i="51"/>
  <c r="I86"/>
  <c r="I85" s="1"/>
  <c r="C9" i="20" s="1"/>
  <c r="E17" i="19"/>
  <c r="E29"/>
  <c r="E27"/>
  <c r="E21"/>
  <c r="E19"/>
  <c r="J41" i="59"/>
  <c r="J88"/>
  <c r="J87"/>
  <c r="K34" i="62"/>
  <c r="K33"/>
  <c r="K25"/>
  <c r="K24"/>
  <c r="K23"/>
  <c r="H34" i="51"/>
  <c r="H33"/>
  <c r="H25"/>
  <c r="H24"/>
  <c r="H23"/>
  <c r="H125" i="61"/>
  <c r="H121"/>
  <c r="H120"/>
  <c r="G92"/>
  <c r="H93"/>
  <c r="H66"/>
  <c r="H65"/>
  <c r="H60"/>
  <c r="H54"/>
  <c r="H41"/>
  <c r="H40"/>
  <c r="H39"/>
  <c r="H36"/>
  <c r="L40" i="59"/>
  <c r="L38" s="1"/>
  <c r="K40"/>
  <c r="K38" s="1"/>
  <c r="G22" i="61"/>
  <c r="H24"/>
  <c r="H23"/>
  <c r="I10" i="59"/>
  <c r="E10" i="52"/>
  <c r="D10" s="1"/>
  <c r="I86" i="59"/>
  <c r="I85" s="1"/>
  <c r="I84" s="1"/>
  <c r="J52"/>
  <c r="I40"/>
  <c r="I38" s="1"/>
  <c r="J82" i="62"/>
  <c r="J81" s="1"/>
  <c r="J80" s="1"/>
  <c r="J100"/>
  <c r="J31"/>
  <c r="J22"/>
  <c r="G81" i="61"/>
  <c r="G80" s="1"/>
  <c r="G79" s="1"/>
  <c r="G78" s="1"/>
  <c r="G77" s="1"/>
  <c r="G76" s="1"/>
  <c r="G59"/>
  <c r="G57" s="1"/>
  <c r="G13"/>
  <c r="G12" s="1"/>
  <c r="G9" s="1"/>
  <c r="G42" i="51"/>
  <c r="E30" i="19"/>
  <c r="E14"/>
  <c r="E13"/>
  <c r="E8"/>
  <c r="G94" i="51"/>
  <c r="G81"/>
  <c r="G80" s="1"/>
  <c r="G79" s="1"/>
  <c r="G78" s="1"/>
  <c r="G57"/>
  <c r="G53"/>
  <c r="G52" s="1"/>
  <c r="G51" s="1"/>
  <c r="G50" s="1"/>
  <c r="G46"/>
  <c r="G45" s="1"/>
  <c r="G44" s="1"/>
  <c r="G43" s="1"/>
  <c r="G31"/>
  <c r="G22"/>
  <c r="G21" s="1"/>
  <c r="G13" s="1"/>
  <c r="G12" s="1"/>
  <c r="G9" s="1"/>
  <c r="C52" i="30"/>
  <c r="D52"/>
  <c r="D38"/>
  <c r="D24"/>
  <c r="J40" i="59" l="1"/>
  <c r="J58" i="62"/>
  <c r="J13"/>
  <c r="J12" s="1"/>
  <c r="J9" s="1"/>
  <c r="G56" i="51"/>
  <c r="G55" s="1"/>
  <c r="G30" i="61"/>
  <c r="G29" s="1"/>
  <c r="I83" i="59"/>
  <c r="I82" s="1"/>
  <c r="C19" i="30"/>
  <c r="C20"/>
  <c r="C18" l="1"/>
  <c r="J57" i="62"/>
  <c r="G56" i="61"/>
  <c r="G55" s="1"/>
  <c r="J32"/>
  <c r="K138" i="62"/>
  <c r="I138"/>
  <c r="K137"/>
  <c r="I137"/>
  <c r="K136"/>
  <c r="K135"/>
  <c r="L134"/>
  <c r="J134"/>
  <c r="K133"/>
  <c r="I133"/>
  <c r="K132"/>
  <c r="I132"/>
  <c r="L131"/>
  <c r="J131"/>
  <c r="J130" s="1"/>
  <c r="J128" s="1"/>
  <c r="H127"/>
  <c r="H126" s="1"/>
  <c r="G127"/>
  <c r="G126" s="1"/>
  <c r="K122"/>
  <c r="H122"/>
  <c r="H121" s="1"/>
  <c r="L121"/>
  <c r="L120" s="1"/>
  <c r="J121"/>
  <c r="J120" s="1"/>
  <c r="G121"/>
  <c r="G120" s="1"/>
  <c r="K116"/>
  <c r="I116"/>
  <c r="J118"/>
  <c r="K115"/>
  <c r="I115"/>
  <c r="K114"/>
  <c r="I114"/>
  <c r="J107"/>
  <c r="H108"/>
  <c r="H107" s="1"/>
  <c r="G108"/>
  <c r="G107" s="1"/>
  <c r="K105"/>
  <c r="I105"/>
  <c r="L104"/>
  <c r="J104"/>
  <c r="K103"/>
  <c r="I103"/>
  <c r="K102"/>
  <c r="I102"/>
  <c r="K101"/>
  <c r="I101"/>
  <c r="L100"/>
  <c r="J99"/>
  <c r="H96"/>
  <c r="H95" s="1"/>
  <c r="G96"/>
  <c r="G95" s="1"/>
  <c r="K94"/>
  <c r="I94"/>
  <c r="H92"/>
  <c r="H90" s="1"/>
  <c r="I90" s="1"/>
  <c r="G92"/>
  <c r="G90" s="1"/>
  <c r="K91"/>
  <c r="I91"/>
  <c r="L81"/>
  <c r="L80" s="1"/>
  <c r="L77"/>
  <c r="L76" s="1"/>
  <c r="L75" s="1"/>
  <c r="L74" s="1"/>
  <c r="L73" s="1"/>
  <c r="L72" s="1"/>
  <c r="K69"/>
  <c r="I69"/>
  <c r="K68"/>
  <c r="I68"/>
  <c r="K67"/>
  <c r="I67"/>
  <c r="L66"/>
  <c r="L65" s="1"/>
  <c r="J66"/>
  <c r="J65" s="1"/>
  <c r="J64" s="1"/>
  <c r="H65"/>
  <c r="H64" s="1"/>
  <c r="G65"/>
  <c r="G64" s="1"/>
  <c r="K60"/>
  <c r="K54"/>
  <c r="I54"/>
  <c r="L53"/>
  <c r="L52" s="1"/>
  <c r="L51" s="1"/>
  <c r="L50" s="1"/>
  <c r="J49"/>
  <c r="K49" s="1"/>
  <c r="I49"/>
  <c r="L48"/>
  <c r="I48" s="1"/>
  <c r="G48"/>
  <c r="L46"/>
  <c r="L45" s="1"/>
  <c r="L44" s="1"/>
  <c r="L43" s="1"/>
  <c r="L42" s="1"/>
  <c r="I42" s="1"/>
  <c r="K41"/>
  <c r="I41"/>
  <c r="K40"/>
  <c r="I40"/>
  <c r="K39"/>
  <c r="I39"/>
  <c r="K38"/>
  <c r="I38"/>
  <c r="K37"/>
  <c r="I37"/>
  <c r="I36"/>
  <c r="K32"/>
  <c r="I32"/>
  <c r="L31"/>
  <c r="K31" s="1"/>
  <c r="J30"/>
  <c r="H27"/>
  <c r="G27"/>
  <c r="L22"/>
  <c r="K20"/>
  <c r="K19"/>
  <c r="L18"/>
  <c r="L17" s="1"/>
  <c r="J18"/>
  <c r="J17" s="1"/>
  <c r="J16" s="1"/>
  <c r="J15" s="1"/>
  <c r="I15"/>
  <c r="H15"/>
  <c r="K14"/>
  <c r="I14"/>
  <c r="J11"/>
  <c r="J10" s="1"/>
  <c r="G11"/>
  <c r="G10" s="1"/>
  <c r="G9" s="1"/>
  <c r="H10"/>
  <c r="L9"/>
  <c r="J22" i="61"/>
  <c r="J21" s="1"/>
  <c r="J13" s="1"/>
  <c r="J12" s="1"/>
  <c r="J9" s="1"/>
  <c r="D8" i="30" s="1"/>
  <c r="I119" i="61"/>
  <c r="I118" s="1"/>
  <c r="I117" s="1"/>
  <c r="I116" s="1"/>
  <c r="I114" s="1"/>
  <c r="I110" s="1"/>
  <c r="I108"/>
  <c r="I103" s="1"/>
  <c r="I102" s="1"/>
  <c r="I101" s="1"/>
  <c r="I100"/>
  <c r="I92"/>
  <c r="I91" s="1"/>
  <c r="I90" s="1"/>
  <c r="I89" s="1"/>
  <c r="I88" s="1"/>
  <c r="I87" s="1"/>
  <c r="I81"/>
  <c r="I80" s="1"/>
  <c r="I79" s="1"/>
  <c r="I78" s="1"/>
  <c r="I77" s="1"/>
  <c r="I76" s="1"/>
  <c r="I64"/>
  <c r="I63" s="1"/>
  <c r="I62" s="1"/>
  <c r="C13" i="30" s="1"/>
  <c r="I59" i="61"/>
  <c r="I57" s="1"/>
  <c r="I56" s="1"/>
  <c r="I53"/>
  <c r="I52" s="1"/>
  <c r="I51" s="1"/>
  <c r="I50" s="1"/>
  <c r="I49" s="1"/>
  <c r="I32"/>
  <c r="I22"/>
  <c r="H126"/>
  <c r="H124"/>
  <c r="H123"/>
  <c r="J122"/>
  <c r="G122"/>
  <c r="J119"/>
  <c r="G119"/>
  <c r="H113"/>
  <c r="J112"/>
  <c r="J111" s="1"/>
  <c r="G112"/>
  <c r="G111" s="1"/>
  <c r="H109"/>
  <c r="J108"/>
  <c r="H107"/>
  <c r="H106"/>
  <c r="J105"/>
  <c r="G105"/>
  <c r="H97"/>
  <c r="J96"/>
  <c r="G96"/>
  <c r="H95"/>
  <c r="H94"/>
  <c r="J92"/>
  <c r="H86"/>
  <c r="H83"/>
  <c r="H82"/>
  <c r="J81"/>
  <c r="J79" s="1"/>
  <c r="J78" s="1"/>
  <c r="J77" s="1"/>
  <c r="J75"/>
  <c r="J68" s="1"/>
  <c r="H67"/>
  <c r="J64"/>
  <c r="G64"/>
  <c r="H61"/>
  <c r="J59"/>
  <c r="J57" s="1"/>
  <c r="J56" s="1"/>
  <c r="J55" s="1"/>
  <c r="J53"/>
  <c r="J52" s="1"/>
  <c r="J51" s="1"/>
  <c r="J50" s="1"/>
  <c r="G49"/>
  <c r="J48"/>
  <c r="J46"/>
  <c r="J45" s="1"/>
  <c r="J44" s="1"/>
  <c r="J43" s="1"/>
  <c r="H38"/>
  <c r="H37"/>
  <c r="G26"/>
  <c r="H20"/>
  <c r="H19"/>
  <c r="J18"/>
  <c r="G18"/>
  <c r="G17" s="1"/>
  <c r="G16" s="1"/>
  <c r="G15" s="1"/>
  <c r="H14"/>
  <c r="G11"/>
  <c r="G10" s="1"/>
  <c r="I121" i="51"/>
  <c r="I94"/>
  <c r="I31"/>
  <c r="I30" s="1"/>
  <c r="I29" s="1"/>
  <c r="I22"/>
  <c r="K104" i="62" l="1"/>
  <c r="K121"/>
  <c r="H8"/>
  <c r="K93"/>
  <c r="G119"/>
  <c r="K134"/>
  <c r="K59"/>
  <c r="L57"/>
  <c r="L56" s="1"/>
  <c r="L55" s="1"/>
  <c r="I48" i="61"/>
  <c r="H49"/>
  <c r="C31" i="30"/>
  <c r="C35"/>
  <c r="K58" i="62"/>
  <c r="L21"/>
  <c r="K22"/>
  <c r="J96"/>
  <c r="J95" s="1"/>
  <c r="J98"/>
  <c r="J56"/>
  <c r="J55" s="1"/>
  <c r="J31" i="61"/>
  <c r="H31" s="1"/>
  <c r="C15" i="30"/>
  <c r="H76" i="61"/>
  <c r="H59"/>
  <c r="I31"/>
  <c r="I30" s="1"/>
  <c r="I29" s="1"/>
  <c r="I26" s="1"/>
  <c r="H32"/>
  <c r="I21"/>
  <c r="I13" s="1"/>
  <c r="I12" s="1"/>
  <c r="I9" s="1"/>
  <c r="H22"/>
  <c r="G118"/>
  <c r="H119"/>
  <c r="G63"/>
  <c r="H64"/>
  <c r="I21" i="51"/>
  <c r="H22"/>
  <c r="K131" i="62"/>
  <c r="L64"/>
  <c r="K64" s="1"/>
  <c r="K65"/>
  <c r="K66"/>
  <c r="I66"/>
  <c r="H18" i="61"/>
  <c r="H122"/>
  <c r="J126" i="62"/>
  <c r="J119" s="1"/>
  <c r="J127"/>
  <c r="I99" i="61"/>
  <c r="C37" i="30" s="1"/>
  <c r="C38"/>
  <c r="J48" i="62"/>
  <c r="K48" s="1"/>
  <c r="K92"/>
  <c r="K100"/>
  <c r="D12" i="30"/>
  <c r="J91" i="61"/>
  <c r="J88" s="1"/>
  <c r="I104" i="62"/>
  <c r="G8"/>
  <c r="I65"/>
  <c r="J29"/>
  <c r="K118"/>
  <c r="K9"/>
  <c r="L130"/>
  <c r="K130" s="1"/>
  <c r="I118"/>
  <c r="I131"/>
  <c r="C51" i="30"/>
  <c r="L16" i="62"/>
  <c r="K17"/>
  <c r="H120"/>
  <c r="H119" s="1"/>
  <c r="I121"/>
  <c r="K120"/>
  <c r="I9"/>
  <c r="K18"/>
  <c r="L30"/>
  <c r="K36"/>
  <c r="I93"/>
  <c r="I100"/>
  <c r="I122"/>
  <c r="L99"/>
  <c r="I31"/>
  <c r="L70"/>
  <c r="H85" i="61"/>
  <c r="J17"/>
  <c r="J16" s="1"/>
  <c r="G48"/>
  <c r="J74"/>
  <c r="J73" s="1"/>
  <c r="J72" s="1"/>
  <c r="J71" s="1"/>
  <c r="J70" s="1"/>
  <c r="H96"/>
  <c r="H105"/>
  <c r="J118"/>
  <c r="J63"/>
  <c r="J104"/>
  <c r="H108"/>
  <c r="H112"/>
  <c r="J11"/>
  <c r="H13"/>
  <c r="J103"/>
  <c r="J102" s="1"/>
  <c r="J101" s="1"/>
  <c r="H111"/>
  <c r="L13" i="62" l="1"/>
  <c r="K13" s="1"/>
  <c r="H139"/>
  <c r="H141" s="1"/>
  <c r="I64"/>
  <c r="K55"/>
  <c r="G139"/>
  <c r="I120"/>
  <c r="K56"/>
  <c r="K57"/>
  <c r="C11" i="30"/>
  <c r="H48" i="61"/>
  <c r="K111" i="62"/>
  <c r="J97"/>
  <c r="I92"/>
  <c r="J30" i="61"/>
  <c r="J29" s="1"/>
  <c r="J26" s="1"/>
  <c r="I55"/>
  <c r="H58"/>
  <c r="H26"/>
  <c r="C10" i="30"/>
  <c r="C8"/>
  <c r="H9" i="61"/>
  <c r="G116"/>
  <c r="H118"/>
  <c r="G62"/>
  <c r="H62" s="1"/>
  <c r="H63"/>
  <c r="I13" i="51"/>
  <c r="I12" s="1"/>
  <c r="H21"/>
  <c r="G91" i="61"/>
  <c r="H91" s="1"/>
  <c r="H92"/>
  <c r="J28" i="62"/>
  <c r="J27" s="1"/>
  <c r="J26"/>
  <c r="I130"/>
  <c r="G28" i="61"/>
  <c r="G27" s="1"/>
  <c r="G8" s="1"/>
  <c r="H17"/>
  <c r="L128" i="62"/>
  <c r="K128" s="1"/>
  <c r="L129"/>
  <c r="J90" i="61"/>
  <c r="J89" s="1"/>
  <c r="I108" i="62"/>
  <c r="K108"/>
  <c r="I30"/>
  <c r="K30"/>
  <c r="L29"/>
  <c r="K16"/>
  <c r="L15"/>
  <c r="K15" s="1"/>
  <c r="K99"/>
  <c r="L96"/>
  <c r="L98"/>
  <c r="L97" s="1"/>
  <c r="I99"/>
  <c r="J116" i="61"/>
  <c r="H84"/>
  <c r="J117"/>
  <c r="J87"/>
  <c r="H104"/>
  <c r="J100"/>
  <c r="J62"/>
  <c r="D13" i="30" s="1"/>
  <c r="H11" i="61"/>
  <c r="J10"/>
  <c r="J15"/>
  <c r="H15" s="1"/>
  <c r="H16"/>
  <c r="H12"/>
  <c r="I13" i="62" l="1"/>
  <c r="L12"/>
  <c r="I12" s="1"/>
  <c r="L11"/>
  <c r="K11" s="1"/>
  <c r="L127"/>
  <c r="K127" s="1"/>
  <c r="I128"/>
  <c r="K109"/>
  <c r="K110"/>
  <c r="K97"/>
  <c r="K98"/>
  <c r="J8"/>
  <c r="J139" s="1"/>
  <c r="H30" i="61"/>
  <c r="D10" i="30"/>
  <c r="J8" i="61"/>
  <c r="H57"/>
  <c r="H116"/>
  <c r="G115"/>
  <c r="G114"/>
  <c r="G88"/>
  <c r="H88" s="1"/>
  <c r="L126" i="62"/>
  <c r="L119" s="1"/>
  <c r="J114" i="61"/>
  <c r="J110" s="1"/>
  <c r="D35" i="30"/>
  <c r="D31" s="1"/>
  <c r="J115" i="61"/>
  <c r="I96" i="62"/>
  <c r="L95"/>
  <c r="K96"/>
  <c r="L26"/>
  <c r="I29"/>
  <c r="L28"/>
  <c r="K29"/>
  <c r="K107"/>
  <c r="I107"/>
  <c r="H29" i="61"/>
  <c r="J28"/>
  <c r="H100"/>
  <c r="J99"/>
  <c r="D37" i="30" s="1"/>
  <c r="H10" i="61"/>
  <c r="I11" i="62" l="1"/>
  <c r="I127"/>
  <c r="L10"/>
  <c r="K10" s="1"/>
  <c r="K26"/>
  <c r="K12"/>
  <c r="G87" i="61"/>
  <c r="I10" i="62"/>
  <c r="D7" i="30"/>
  <c r="J127" i="61"/>
  <c r="H56"/>
  <c r="G110"/>
  <c r="H110" s="1"/>
  <c r="H114"/>
  <c r="H115"/>
  <c r="K126" i="62"/>
  <c r="I126"/>
  <c r="I119"/>
  <c r="K119"/>
  <c r="D51" i="30"/>
  <c r="I28" i="62"/>
  <c r="K28"/>
  <c r="L27"/>
  <c r="K95"/>
  <c r="I95"/>
  <c r="J27" i="61"/>
  <c r="H28"/>
  <c r="H99"/>
  <c r="H87" l="1"/>
  <c r="G127"/>
  <c r="C12" i="30"/>
  <c r="H55" i="61"/>
  <c r="I8"/>
  <c r="I127" s="1"/>
  <c r="I27" i="62"/>
  <c r="K27"/>
  <c r="L8"/>
  <c r="H27" i="61"/>
  <c r="L141" i="62" l="1"/>
  <c r="L139"/>
  <c r="H127" i="61"/>
  <c r="C7" i="30"/>
  <c r="H8" i="61"/>
  <c r="I8" i="62"/>
  <c r="K8"/>
  <c r="I139" l="1"/>
  <c r="K139"/>
  <c r="K66" i="55" l="1"/>
  <c r="K37"/>
  <c r="K36" s="1"/>
  <c r="K35" s="1"/>
  <c r="I83" i="51"/>
  <c r="I81" s="1"/>
  <c r="I80" s="1"/>
  <c r="I79" s="1"/>
  <c r="I78" s="1"/>
  <c r="H78" s="1"/>
  <c r="I46"/>
  <c r="I45" s="1"/>
  <c r="I44" s="1"/>
  <c r="I43" s="1"/>
  <c r="I42" s="1"/>
  <c r="I53"/>
  <c r="K51" i="55"/>
  <c r="K50" s="1"/>
  <c r="K49" s="1"/>
  <c r="K48" s="1"/>
  <c r="K10"/>
  <c r="L10" i="59"/>
  <c r="K10"/>
  <c r="I52" i="51" l="1"/>
  <c r="H53"/>
  <c r="H59"/>
  <c r="I57"/>
  <c r="M62" i="54"/>
  <c r="L62"/>
  <c r="M40"/>
  <c r="L40"/>
  <c r="M11"/>
  <c r="L11"/>
  <c r="I51" i="51" l="1"/>
  <c r="H52"/>
  <c r="I9"/>
  <c r="I50" l="1"/>
  <c r="H50" s="1"/>
  <c r="H51"/>
  <c r="H33" i="55"/>
  <c r="K117"/>
  <c r="K116" s="1"/>
  <c r="K115" s="1"/>
  <c r="G26" i="19"/>
  <c r="G25" s="1"/>
  <c r="G24" s="1"/>
  <c r="F26"/>
  <c r="E26" s="1"/>
  <c r="F25" i="18"/>
  <c r="J90" i="59"/>
  <c r="H90"/>
  <c r="J89"/>
  <c r="H89"/>
  <c r="L86"/>
  <c r="L85" s="1"/>
  <c r="L84" s="1"/>
  <c r="L83" s="1"/>
  <c r="L82" s="1"/>
  <c r="K86"/>
  <c r="J81"/>
  <c r="H81"/>
  <c r="J80"/>
  <c r="H80"/>
  <c r="L79"/>
  <c r="L78" s="1"/>
  <c r="K79"/>
  <c r="I79"/>
  <c r="J79" s="1"/>
  <c r="K78"/>
  <c r="G76"/>
  <c r="G75" s="1"/>
  <c r="F76"/>
  <c r="F75" s="1"/>
  <c r="J74"/>
  <c r="G74"/>
  <c r="H74" s="1"/>
  <c r="L73"/>
  <c r="L72" s="1"/>
  <c r="K73"/>
  <c r="K72" s="1"/>
  <c r="I73"/>
  <c r="I72" s="1"/>
  <c r="F73"/>
  <c r="F72" s="1"/>
  <c r="J70"/>
  <c r="H70"/>
  <c r="L69"/>
  <c r="H69" s="1"/>
  <c r="K69"/>
  <c r="K68" s="1"/>
  <c r="K67" s="1"/>
  <c r="K66" s="1"/>
  <c r="I69"/>
  <c r="G67"/>
  <c r="F67"/>
  <c r="F66" s="1"/>
  <c r="J65"/>
  <c r="H65"/>
  <c r="L64"/>
  <c r="H64" s="1"/>
  <c r="K64"/>
  <c r="I64"/>
  <c r="J63"/>
  <c r="H63"/>
  <c r="J62"/>
  <c r="H62"/>
  <c r="L61"/>
  <c r="K61"/>
  <c r="I61"/>
  <c r="G58"/>
  <c r="G57" s="1"/>
  <c r="F58"/>
  <c r="F57" s="1"/>
  <c r="J56"/>
  <c r="H56"/>
  <c r="I50"/>
  <c r="H55"/>
  <c r="G54"/>
  <c r="G50" s="1"/>
  <c r="F54"/>
  <c r="F50" s="1"/>
  <c r="H52"/>
  <c r="J51"/>
  <c r="H51"/>
  <c r="J49"/>
  <c r="H49"/>
  <c r="J48"/>
  <c r="H48"/>
  <c r="J47"/>
  <c r="H47"/>
  <c r="L46"/>
  <c r="H46" s="1"/>
  <c r="K46"/>
  <c r="I46"/>
  <c r="I45" s="1"/>
  <c r="I44" s="1"/>
  <c r="G45"/>
  <c r="G44" s="1"/>
  <c r="F45"/>
  <c r="F44" s="1"/>
  <c r="J43"/>
  <c r="J42"/>
  <c r="J37"/>
  <c r="H37"/>
  <c r="L36"/>
  <c r="L33" s="1"/>
  <c r="H33" s="1"/>
  <c r="K36"/>
  <c r="I36"/>
  <c r="F33"/>
  <c r="J32"/>
  <c r="H32"/>
  <c r="J31"/>
  <c r="H31"/>
  <c r="J30"/>
  <c r="H30"/>
  <c r="J29"/>
  <c r="H29"/>
  <c r="J28"/>
  <c r="H28"/>
  <c r="H27"/>
  <c r="J26"/>
  <c r="H26"/>
  <c r="J25"/>
  <c r="H25"/>
  <c r="L24"/>
  <c r="K24"/>
  <c r="K23" s="1"/>
  <c r="G21"/>
  <c r="F21"/>
  <c r="J20"/>
  <c r="J19"/>
  <c r="L18"/>
  <c r="L17" s="1"/>
  <c r="L16" s="1"/>
  <c r="L15" s="1"/>
  <c r="K18"/>
  <c r="K17" s="1"/>
  <c r="K16" s="1"/>
  <c r="K15" s="1"/>
  <c r="I18"/>
  <c r="H15"/>
  <c r="G15"/>
  <c r="J14"/>
  <c r="H14"/>
  <c r="J13"/>
  <c r="H13"/>
  <c r="H12"/>
  <c r="K9"/>
  <c r="F11"/>
  <c r="F10" s="1"/>
  <c r="F9" s="1"/>
  <c r="G10"/>
  <c r="G8"/>
  <c r="H120" i="55"/>
  <c r="J120"/>
  <c r="I98"/>
  <c r="K98"/>
  <c r="H46"/>
  <c r="J46"/>
  <c r="M91" i="54"/>
  <c r="M90" s="1"/>
  <c r="M89" s="1"/>
  <c r="M88" s="1"/>
  <c r="M87" s="1"/>
  <c r="L91"/>
  <c r="L89" s="1"/>
  <c r="I54"/>
  <c r="G56"/>
  <c r="H56"/>
  <c r="I76" i="51"/>
  <c r="I75" s="1"/>
  <c r="I74" s="1"/>
  <c r="I73" s="1"/>
  <c r="I72" s="1"/>
  <c r="I71" s="1"/>
  <c r="D10" i="53"/>
  <c r="C19" i="52"/>
  <c r="G18" i="19"/>
  <c r="F18"/>
  <c r="E18" s="1"/>
  <c r="D12" i="18"/>
  <c r="C30" i="20"/>
  <c r="H85" i="51"/>
  <c r="D17" i="52"/>
  <c r="D16"/>
  <c r="D15"/>
  <c r="D14"/>
  <c r="D13"/>
  <c r="D12"/>
  <c r="D11"/>
  <c r="D9"/>
  <c r="I114" i="55"/>
  <c r="I108"/>
  <c r="I107" s="1"/>
  <c r="I106" s="1"/>
  <c r="I105" s="1"/>
  <c r="I102"/>
  <c r="I101" s="1"/>
  <c r="I95"/>
  <c r="I87"/>
  <c r="I76"/>
  <c r="I75" s="1"/>
  <c r="I60" s="1"/>
  <c r="I56"/>
  <c r="I55" s="1"/>
  <c r="I54" s="1"/>
  <c r="I47"/>
  <c r="I45"/>
  <c r="I39" s="1"/>
  <c r="I27"/>
  <c r="I24"/>
  <c r="I18"/>
  <c r="I17" s="1"/>
  <c r="I16" s="1"/>
  <c r="I15" s="1"/>
  <c r="I12"/>
  <c r="I11"/>
  <c r="I10" s="1"/>
  <c r="I9" s="1"/>
  <c r="J121"/>
  <c r="J110"/>
  <c r="J109"/>
  <c r="J103"/>
  <c r="J99"/>
  <c r="J97"/>
  <c r="J96"/>
  <c r="J91"/>
  <c r="J89"/>
  <c r="J88"/>
  <c r="J77"/>
  <c r="J67"/>
  <c r="J59"/>
  <c r="J58"/>
  <c r="J57"/>
  <c r="J53"/>
  <c r="J52"/>
  <c r="J32"/>
  <c r="J31"/>
  <c r="J30"/>
  <c r="J29"/>
  <c r="J28"/>
  <c r="J26"/>
  <c r="J25"/>
  <c r="J20"/>
  <c r="J19"/>
  <c r="J14"/>
  <c r="J13"/>
  <c r="K47"/>
  <c r="K95" i="54"/>
  <c r="K94"/>
  <c r="K86"/>
  <c r="K85"/>
  <c r="K79"/>
  <c r="K75"/>
  <c r="K68"/>
  <c r="K65"/>
  <c r="K64"/>
  <c r="K58"/>
  <c r="K53"/>
  <c r="K51"/>
  <c r="K50"/>
  <c r="K49"/>
  <c r="K45"/>
  <c r="K44"/>
  <c r="K39"/>
  <c r="K34"/>
  <c r="K33"/>
  <c r="K32"/>
  <c r="K31"/>
  <c r="K30"/>
  <c r="K28"/>
  <c r="K27"/>
  <c r="K22"/>
  <c r="K21"/>
  <c r="K16"/>
  <c r="K14"/>
  <c r="J87"/>
  <c r="J40"/>
  <c r="J84"/>
  <c r="J83" s="1"/>
  <c r="J82" s="1"/>
  <c r="J78"/>
  <c r="J77" s="1"/>
  <c r="J73"/>
  <c r="J67"/>
  <c r="J63"/>
  <c r="J57"/>
  <c r="J56" s="1"/>
  <c r="J48"/>
  <c r="J38"/>
  <c r="J29"/>
  <c r="J26"/>
  <c r="J20"/>
  <c r="J13"/>
  <c r="J12"/>
  <c r="H128" i="51"/>
  <c r="H127"/>
  <c r="H126"/>
  <c r="H125"/>
  <c r="H123"/>
  <c r="H122"/>
  <c r="H115"/>
  <c r="H111"/>
  <c r="H109"/>
  <c r="H108"/>
  <c r="H99"/>
  <c r="H97"/>
  <c r="H96"/>
  <c r="H88"/>
  <c r="H69"/>
  <c r="H68"/>
  <c r="H67"/>
  <c r="H61"/>
  <c r="H60"/>
  <c r="H54"/>
  <c r="H41"/>
  <c r="H40"/>
  <c r="H39"/>
  <c r="H38"/>
  <c r="H37"/>
  <c r="H32"/>
  <c r="H31"/>
  <c r="H20"/>
  <c r="H19"/>
  <c r="H14"/>
  <c r="H13"/>
  <c r="I124"/>
  <c r="G121"/>
  <c r="G120" s="1"/>
  <c r="G118" s="1"/>
  <c r="G117" s="1"/>
  <c r="G116" s="1"/>
  <c r="G114"/>
  <c r="G113" s="1"/>
  <c r="G110"/>
  <c r="G105" s="1"/>
  <c r="G107"/>
  <c r="G98"/>
  <c r="G66"/>
  <c r="G65" s="1"/>
  <c r="G64" s="1"/>
  <c r="G49"/>
  <c r="H49" s="1"/>
  <c r="G30"/>
  <c r="G29" s="1"/>
  <c r="G26" s="1"/>
  <c r="G18"/>
  <c r="G17" s="1"/>
  <c r="G16" s="1"/>
  <c r="G15" s="1"/>
  <c r="G11"/>
  <c r="G10" s="1"/>
  <c r="H9" s="1"/>
  <c r="E31" i="19"/>
  <c r="E28"/>
  <c r="E23"/>
  <c r="E22"/>
  <c r="E20"/>
  <c r="E16"/>
  <c r="E11"/>
  <c r="E9"/>
  <c r="D26"/>
  <c r="D25" s="1"/>
  <c r="D17"/>
  <c r="D12"/>
  <c r="D10"/>
  <c r="E32" i="18"/>
  <c r="E31"/>
  <c r="E30"/>
  <c r="E29"/>
  <c r="E27"/>
  <c r="E23"/>
  <c r="E22"/>
  <c r="E21"/>
  <c r="E19"/>
  <c r="E18"/>
  <c r="E15"/>
  <c r="E14"/>
  <c r="E13"/>
  <c r="E11"/>
  <c r="E9"/>
  <c r="E8"/>
  <c r="D26"/>
  <c r="D25" s="1"/>
  <c r="D24" s="1"/>
  <c r="D20"/>
  <c r="D17"/>
  <c r="D10"/>
  <c r="I33" i="59" l="1"/>
  <c r="I35"/>
  <c r="I34" s="1"/>
  <c r="D7" i="19"/>
  <c r="K33" i="59"/>
  <c r="J33" s="1"/>
  <c r="K35"/>
  <c r="H79"/>
  <c r="I70" i="51"/>
  <c r="C14" i="20"/>
  <c r="G104" i="51"/>
  <c r="G103" s="1"/>
  <c r="G102" s="1"/>
  <c r="G101" s="1"/>
  <c r="H105"/>
  <c r="K85" i="59"/>
  <c r="J85" s="1"/>
  <c r="J86"/>
  <c r="H24"/>
  <c r="L23"/>
  <c r="L22" s="1"/>
  <c r="H58" i="51"/>
  <c r="F25" i="19"/>
  <c r="E25" s="1"/>
  <c r="L60" i="59"/>
  <c r="L59" s="1"/>
  <c r="K22"/>
  <c r="K21" s="1"/>
  <c r="L35"/>
  <c r="L34" s="1"/>
  <c r="H34" s="1"/>
  <c r="H36"/>
  <c r="G73"/>
  <c r="H73" s="1"/>
  <c r="F8"/>
  <c r="J55"/>
  <c r="I78"/>
  <c r="I77" s="1"/>
  <c r="J73"/>
  <c r="J98" i="55"/>
  <c r="L68" i="59"/>
  <c r="H68" s="1"/>
  <c r="H61"/>
  <c r="J11"/>
  <c r="K83"/>
  <c r="K82" s="1"/>
  <c r="J82" s="1"/>
  <c r="L45"/>
  <c r="L44" s="1"/>
  <c r="H44" s="1"/>
  <c r="J38"/>
  <c r="J115" i="55"/>
  <c r="K114"/>
  <c r="J114" s="1"/>
  <c r="L88" i="54"/>
  <c r="L90"/>
  <c r="K90" s="1"/>
  <c r="H78" i="59"/>
  <c r="L77"/>
  <c r="H11"/>
  <c r="J18"/>
  <c r="J46"/>
  <c r="H50"/>
  <c r="J61"/>
  <c r="F71"/>
  <c r="K84"/>
  <c r="J12"/>
  <c r="J24"/>
  <c r="J27"/>
  <c r="J36"/>
  <c r="I60"/>
  <c r="I59" s="1"/>
  <c r="I58" s="1"/>
  <c r="I57" s="1"/>
  <c r="J69"/>
  <c r="K60"/>
  <c r="K59" s="1"/>
  <c r="H10"/>
  <c r="L9"/>
  <c r="J72"/>
  <c r="H54"/>
  <c r="K45"/>
  <c r="J54"/>
  <c r="J64"/>
  <c r="I68"/>
  <c r="K77"/>
  <c r="I17"/>
  <c r="G66"/>
  <c r="J116" i="55"/>
  <c r="H98"/>
  <c r="J47"/>
  <c r="J80" i="54"/>
  <c r="J76" s="1"/>
  <c r="J81"/>
  <c r="I104" i="55"/>
  <c r="I100" s="1"/>
  <c r="G93" i="51"/>
  <c r="J76" i="55"/>
  <c r="D16" i="18"/>
  <c r="I94" i="55"/>
  <c r="I93" s="1"/>
  <c r="I92" s="1"/>
  <c r="I86"/>
  <c r="I85" s="1"/>
  <c r="I84" s="1"/>
  <c r="I83" s="1"/>
  <c r="I23"/>
  <c r="I22" s="1"/>
  <c r="I21" s="1"/>
  <c r="I8" s="1"/>
  <c r="J71" i="54"/>
  <c r="J62"/>
  <c r="J47"/>
  <c r="J35"/>
  <c r="J25"/>
  <c r="J19"/>
  <c r="J11"/>
  <c r="G112" i="51"/>
  <c r="G48"/>
  <c r="G8" s="1"/>
  <c r="G28"/>
  <c r="G27" s="1"/>
  <c r="D6" i="19"/>
  <c r="D32" s="1"/>
  <c r="D7" i="18"/>
  <c r="K40" i="54"/>
  <c r="H124" i="51"/>
  <c r="H97" i="55"/>
  <c r="H96"/>
  <c r="K95"/>
  <c r="I107" i="51"/>
  <c r="H67" i="55"/>
  <c r="I53" i="54"/>
  <c r="F20" i="18"/>
  <c r="E20" s="1"/>
  <c r="F17"/>
  <c r="E17" s="1"/>
  <c r="D19" i="30"/>
  <c r="D20"/>
  <c r="F91" i="59" l="1"/>
  <c r="H60"/>
  <c r="G72"/>
  <c r="G71" s="1"/>
  <c r="K8"/>
  <c r="K34"/>
  <c r="J34" s="1"/>
  <c r="J35"/>
  <c r="I56" i="51"/>
  <c r="H57"/>
  <c r="G90"/>
  <c r="G89" s="1"/>
  <c r="G129" s="1"/>
  <c r="G92"/>
  <c r="L67" i="59"/>
  <c r="L66" s="1"/>
  <c r="H66" s="1"/>
  <c r="J78"/>
  <c r="I76"/>
  <c r="I75"/>
  <c r="I71" s="1"/>
  <c r="G91"/>
  <c r="G93" s="1"/>
  <c r="J83"/>
  <c r="H45"/>
  <c r="H23"/>
  <c r="K88" i="54"/>
  <c r="L87"/>
  <c r="J60" i="59"/>
  <c r="L76"/>
  <c r="H76" s="1"/>
  <c r="H77"/>
  <c r="L75"/>
  <c r="J17"/>
  <c r="I16"/>
  <c r="I22"/>
  <c r="J23"/>
  <c r="H22"/>
  <c r="L21"/>
  <c r="H9"/>
  <c r="I67"/>
  <c r="J68"/>
  <c r="J45"/>
  <c r="K44"/>
  <c r="J44" s="1"/>
  <c r="J59"/>
  <c r="K58"/>
  <c r="J77"/>
  <c r="K76"/>
  <c r="K75"/>
  <c r="J50"/>
  <c r="I9"/>
  <c r="J10"/>
  <c r="L58"/>
  <c r="H59"/>
  <c r="H72"/>
  <c r="D6" i="18"/>
  <c r="D33" s="1"/>
  <c r="I122" i="55"/>
  <c r="H95"/>
  <c r="J95"/>
  <c r="J52" i="54"/>
  <c r="J70"/>
  <c r="J61"/>
  <c r="J46"/>
  <c r="J24"/>
  <c r="J18"/>
  <c r="J9"/>
  <c r="H107" i="51"/>
  <c r="D18" i="30"/>
  <c r="H121" i="55"/>
  <c r="H110"/>
  <c r="H109"/>
  <c r="K108"/>
  <c r="G105"/>
  <c r="G104" s="1"/>
  <c r="F105"/>
  <c r="F104" s="1"/>
  <c r="G103"/>
  <c r="H103" s="1"/>
  <c r="K102"/>
  <c r="F102"/>
  <c r="F101" s="1"/>
  <c r="H99"/>
  <c r="G93"/>
  <c r="G92" s="1"/>
  <c r="F93"/>
  <c r="F92" s="1"/>
  <c r="H91"/>
  <c r="K90"/>
  <c r="H89"/>
  <c r="H88"/>
  <c r="K87"/>
  <c r="G84"/>
  <c r="G83" s="1"/>
  <c r="F84"/>
  <c r="F83" s="1"/>
  <c r="H77"/>
  <c r="K75"/>
  <c r="J75" s="1"/>
  <c r="G75"/>
  <c r="G60" s="1"/>
  <c r="F75"/>
  <c r="F60" s="1"/>
  <c r="H59"/>
  <c r="H58"/>
  <c r="H57"/>
  <c r="K56"/>
  <c r="G55"/>
  <c r="G54" s="1"/>
  <c r="F55"/>
  <c r="F54" s="1"/>
  <c r="K45"/>
  <c r="K44" s="1"/>
  <c r="K43" s="1"/>
  <c r="K42" s="1"/>
  <c r="K41" s="1"/>
  <c r="F39"/>
  <c r="H32"/>
  <c r="H31"/>
  <c r="H30"/>
  <c r="H29"/>
  <c r="H28"/>
  <c r="K27"/>
  <c r="H26"/>
  <c r="H25"/>
  <c r="K24"/>
  <c r="G21"/>
  <c r="F21"/>
  <c r="K18"/>
  <c r="H15"/>
  <c r="G15"/>
  <c r="H14"/>
  <c r="H13"/>
  <c r="F11"/>
  <c r="F10" s="1"/>
  <c r="F9" s="1"/>
  <c r="G10"/>
  <c r="L84" i="54"/>
  <c r="L78"/>
  <c r="L73"/>
  <c r="K67"/>
  <c r="L63"/>
  <c r="L57"/>
  <c r="L56" s="1"/>
  <c r="L48"/>
  <c r="L38"/>
  <c r="L37" s="1"/>
  <c r="L29"/>
  <c r="K29" s="1"/>
  <c r="L26"/>
  <c r="K26" s="1"/>
  <c r="L20"/>
  <c r="L13"/>
  <c r="K13" s="1"/>
  <c r="L12"/>
  <c r="I95"/>
  <c r="I94"/>
  <c r="I86"/>
  <c r="I85"/>
  <c r="M84"/>
  <c r="M83" s="1"/>
  <c r="H81"/>
  <c r="H80" s="1"/>
  <c r="G81"/>
  <c r="G80" s="1"/>
  <c r="H79"/>
  <c r="I79" s="1"/>
  <c r="M78"/>
  <c r="M77" s="1"/>
  <c r="D47" i="30" s="1"/>
  <c r="G78" i="54"/>
  <c r="G77" s="1"/>
  <c r="I75"/>
  <c r="M71"/>
  <c r="H70"/>
  <c r="H69" s="1"/>
  <c r="G70"/>
  <c r="G69" s="1"/>
  <c r="I68"/>
  <c r="I67"/>
  <c r="I65"/>
  <c r="I64"/>
  <c r="M63"/>
  <c r="I63" s="1"/>
  <c r="H60"/>
  <c r="H59" s="1"/>
  <c r="G60"/>
  <c r="G59" s="1"/>
  <c r="I58"/>
  <c r="M57"/>
  <c r="G52"/>
  <c r="H52"/>
  <c r="I51"/>
  <c r="I50"/>
  <c r="I49"/>
  <c r="M48"/>
  <c r="I48" s="1"/>
  <c r="H47"/>
  <c r="H46" s="1"/>
  <c r="G47"/>
  <c r="G46" s="1"/>
  <c r="I39"/>
  <c r="M38"/>
  <c r="M37" s="1"/>
  <c r="G35"/>
  <c r="I34"/>
  <c r="I33"/>
  <c r="I32"/>
  <c r="I31"/>
  <c r="I30"/>
  <c r="M29"/>
  <c r="I29" s="1"/>
  <c r="I28"/>
  <c r="I27"/>
  <c r="M26"/>
  <c r="H23"/>
  <c r="G23"/>
  <c r="M20"/>
  <c r="M19" s="1"/>
  <c r="M18" s="1"/>
  <c r="M17" s="1"/>
  <c r="I17"/>
  <c r="H17"/>
  <c r="I16"/>
  <c r="I14"/>
  <c r="M13"/>
  <c r="I13" s="1"/>
  <c r="M12"/>
  <c r="I12" s="1"/>
  <c r="G12"/>
  <c r="G11" s="1"/>
  <c r="G9" s="1"/>
  <c r="H11"/>
  <c r="C55" i="20"/>
  <c r="I114" i="51"/>
  <c r="I98"/>
  <c r="H98" s="1"/>
  <c r="H95"/>
  <c r="I66"/>
  <c r="H66" s="1"/>
  <c r="G19" i="53"/>
  <c r="F19"/>
  <c r="F18"/>
  <c r="F17"/>
  <c r="H15"/>
  <c r="H14"/>
  <c r="H19" i="52"/>
  <c r="G19"/>
  <c r="G18"/>
  <c r="G17"/>
  <c r="I15"/>
  <c r="I14"/>
  <c r="I16" l="1"/>
  <c r="J76" i="59"/>
  <c r="H67"/>
  <c r="H21"/>
  <c r="L8"/>
  <c r="H8" s="1"/>
  <c r="H56" i="51"/>
  <c r="I55"/>
  <c r="G91"/>
  <c r="H8" i="54"/>
  <c r="K56"/>
  <c r="C27" i="30"/>
  <c r="G76" i="54"/>
  <c r="H110" i="51"/>
  <c r="I104"/>
  <c r="G8" i="54"/>
  <c r="H121" i="51"/>
  <c r="I120"/>
  <c r="K87" i="54"/>
  <c r="H75" i="59"/>
  <c r="L71"/>
  <c r="H71" s="1"/>
  <c r="I21"/>
  <c r="J21" s="1"/>
  <c r="J22"/>
  <c r="J9"/>
  <c r="J75"/>
  <c r="K71"/>
  <c r="J71" s="1"/>
  <c r="I66"/>
  <c r="J66" s="1"/>
  <c r="J67"/>
  <c r="H58"/>
  <c r="L57"/>
  <c r="H57" s="1"/>
  <c r="K57"/>
  <c r="K91" s="1"/>
  <c r="J58"/>
  <c r="J16"/>
  <c r="I15"/>
  <c r="J15" s="1"/>
  <c r="I57" i="54"/>
  <c r="M56"/>
  <c r="I56" s="1"/>
  <c r="H108" i="55"/>
  <c r="J108"/>
  <c r="F8"/>
  <c r="L77" i="54"/>
  <c r="C47" i="30" s="1"/>
  <c r="K78" i="54"/>
  <c r="K101" i="55"/>
  <c r="J101" s="1"/>
  <c r="J102"/>
  <c r="H16" i="53"/>
  <c r="L83" i="54"/>
  <c r="K84"/>
  <c r="H90" i="55"/>
  <c r="J90"/>
  <c r="H87"/>
  <c r="J87"/>
  <c r="H56"/>
  <c r="J56"/>
  <c r="H45"/>
  <c r="J45"/>
  <c r="H27"/>
  <c r="J27"/>
  <c r="H24"/>
  <c r="J24"/>
  <c r="K17"/>
  <c r="J18"/>
  <c r="H11"/>
  <c r="J11"/>
  <c r="H12"/>
  <c r="J12"/>
  <c r="L71" i="54"/>
  <c r="K73"/>
  <c r="K63"/>
  <c r="K57"/>
  <c r="L47"/>
  <c r="K48"/>
  <c r="I38"/>
  <c r="M35"/>
  <c r="L35"/>
  <c r="K35" s="1"/>
  <c r="K38"/>
  <c r="L19"/>
  <c r="K20"/>
  <c r="K12"/>
  <c r="J69"/>
  <c r="J60"/>
  <c r="J23"/>
  <c r="J17"/>
  <c r="I113" i="51"/>
  <c r="H114"/>
  <c r="I106"/>
  <c r="K94" i="55"/>
  <c r="J94" s="1"/>
  <c r="F100"/>
  <c r="H75"/>
  <c r="K60"/>
  <c r="H76"/>
  <c r="I11" i="54"/>
  <c r="I73"/>
  <c r="M61"/>
  <c r="I61" s="1"/>
  <c r="M25"/>
  <c r="M24" s="1"/>
  <c r="I26"/>
  <c r="L25"/>
  <c r="I71"/>
  <c r="M70"/>
  <c r="M82"/>
  <c r="I83"/>
  <c r="I84"/>
  <c r="H78"/>
  <c r="D9" i="30"/>
  <c r="K39" i="55"/>
  <c r="K86"/>
  <c r="M47" i="54"/>
  <c r="K23" i="55"/>
  <c r="J23" s="1"/>
  <c r="G102"/>
  <c r="G101" s="1"/>
  <c r="G100" s="1"/>
  <c r="J10"/>
  <c r="G8"/>
  <c r="K55"/>
  <c r="J55" s="1"/>
  <c r="K107"/>
  <c r="J107" s="1"/>
  <c r="I48" i="51"/>
  <c r="I26"/>
  <c r="I18"/>
  <c r="I11"/>
  <c r="L91" i="59" l="1"/>
  <c r="H91" s="1"/>
  <c r="I8"/>
  <c r="C12" i="20"/>
  <c r="H55" i="51"/>
  <c r="I103"/>
  <c r="H104"/>
  <c r="H26"/>
  <c r="I8"/>
  <c r="M52" i="54"/>
  <c r="D15" i="30" s="1"/>
  <c r="D62" s="1"/>
  <c r="K47" i="54"/>
  <c r="G96"/>
  <c r="D27" i="30"/>
  <c r="I118" i="51"/>
  <c r="I117" s="1"/>
  <c r="I119"/>
  <c r="J57" i="59"/>
  <c r="F122" i="55"/>
  <c r="J8" i="54"/>
  <c r="L46"/>
  <c r="K46" s="1"/>
  <c r="L82"/>
  <c r="K83"/>
  <c r="K77"/>
  <c r="I62"/>
  <c r="I25"/>
  <c r="M9"/>
  <c r="I9" s="1"/>
  <c r="H86" i="55"/>
  <c r="J86"/>
  <c r="H60"/>
  <c r="J60"/>
  <c r="H39"/>
  <c r="J39"/>
  <c r="K16"/>
  <c r="J17"/>
  <c r="L70" i="54"/>
  <c r="K71"/>
  <c r="L61"/>
  <c r="K62"/>
  <c r="L52"/>
  <c r="C24" i="30" s="1"/>
  <c r="I52" i="54"/>
  <c r="L24"/>
  <c r="K25"/>
  <c r="L18"/>
  <c r="K19"/>
  <c r="L9"/>
  <c r="K11"/>
  <c r="J59"/>
  <c r="H87" i="51"/>
  <c r="C50" i="20"/>
  <c r="H113" i="51"/>
  <c r="H106"/>
  <c r="I93"/>
  <c r="H94"/>
  <c r="C11" i="20"/>
  <c r="H48" i="51"/>
  <c r="H36"/>
  <c r="H30"/>
  <c r="I17"/>
  <c r="H18"/>
  <c r="H11"/>
  <c r="H12"/>
  <c r="G122" i="55"/>
  <c r="G124" s="1"/>
  <c r="K85"/>
  <c r="H85" s="1"/>
  <c r="M60" i="54"/>
  <c r="I60" s="1"/>
  <c r="M23"/>
  <c r="I24"/>
  <c r="H102" i="55"/>
  <c r="K93"/>
  <c r="J93" s="1"/>
  <c r="H94"/>
  <c r="M81" i="54"/>
  <c r="I81" s="1"/>
  <c r="I82"/>
  <c r="M80"/>
  <c r="I70"/>
  <c r="M69"/>
  <c r="H101" i="55"/>
  <c r="H77" i="54"/>
  <c r="I78"/>
  <c r="D11" i="30"/>
  <c r="I35" i="54"/>
  <c r="I47"/>
  <c r="M46"/>
  <c r="H107" i="55"/>
  <c r="K106"/>
  <c r="J106" s="1"/>
  <c r="H55"/>
  <c r="K54"/>
  <c r="H10"/>
  <c r="K9"/>
  <c r="J9" s="1"/>
  <c r="H23"/>
  <c r="K22"/>
  <c r="J22" s="1"/>
  <c r="I10" i="51"/>
  <c r="I65"/>
  <c r="H65" s="1"/>
  <c r="H103" l="1"/>
  <c r="I102"/>
  <c r="C41" i="20" s="1"/>
  <c r="H93" i="51"/>
  <c r="I92"/>
  <c r="I91" i="59"/>
  <c r="J91" s="1"/>
  <c r="J8"/>
  <c r="J92" s="1"/>
  <c r="J96" i="54"/>
  <c r="C38" i="20"/>
  <c r="K82" i="54"/>
  <c r="L81"/>
  <c r="K81" s="1"/>
  <c r="L80"/>
  <c r="C50" i="30" s="1"/>
  <c r="M59" i="54"/>
  <c r="M8"/>
  <c r="K84" i="55"/>
  <c r="J84" s="1"/>
  <c r="J85"/>
  <c r="H54"/>
  <c r="J54"/>
  <c r="K15"/>
  <c r="J16"/>
  <c r="K70" i="54"/>
  <c r="L69"/>
  <c r="L60"/>
  <c r="K61"/>
  <c r="K52"/>
  <c r="L23"/>
  <c r="L8" s="1"/>
  <c r="K24"/>
  <c r="L17"/>
  <c r="C9" i="30" s="1"/>
  <c r="K18" i="54"/>
  <c r="K9"/>
  <c r="H120" i="51"/>
  <c r="H84"/>
  <c r="H86"/>
  <c r="I90"/>
  <c r="H90" s="1"/>
  <c r="I28"/>
  <c r="I27" s="1"/>
  <c r="H29"/>
  <c r="I16"/>
  <c r="H17"/>
  <c r="C8" i="20"/>
  <c r="H10" i="51"/>
  <c r="I64"/>
  <c r="C15" i="20"/>
  <c r="I77" i="54"/>
  <c r="H76"/>
  <c r="I23"/>
  <c r="I69"/>
  <c r="I80"/>
  <c r="D50" i="30"/>
  <c r="M76" i="54"/>
  <c r="D46" i="30" s="1"/>
  <c r="C27" i="20"/>
  <c r="H93" i="55"/>
  <c r="K92"/>
  <c r="I46" i="54"/>
  <c r="H22" i="55"/>
  <c r="K21"/>
  <c r="H9"/>
  <c r="H106"/>
  <c r="K105"/>
  <c r="K104"/>
  <c r="J104" s="1"/>
  <c r="I101" i="51" l="1"/>
  <c r="C40" i="20" s="1"/>
  <c r="H102" i="51"/>
  <c r="I91"/>
  <c r="H91" s="1"/>
  <c r="H92"/>
  <c r="H27"/>
  <c r="J15" i="55"/>
  <c r="K8"/>
  <c r="I89" i="51"/>
  <c r="K8" i="54"/>
  <c r="K80"/>
  <c r="L76"/>
  <c r="C46" i="30" s="1"/>
  <c r="C62" s="1"/>
  <c r="H105" i="55"/>
  <c r="J105"/>
  <c r="H84"/>
  <c r="K83"/>
  <c r="J83" s="1"/>
  <c r="M96" i="54"/>
  <c r="I59"/>
  <c r="H92" i="55"/>
  <c r="J92"/>
  <c r="H21"/>
  <c r="J21"/>
  <c r="K69" i="54"/>
  <c r="L59"/>
  <c r="L96" s="1"/>
  <c r="K60"/>
  <c r="K23"/>
  <c r="K17"/>
  <c r="H118" i="51"/>
  <c r="C13" i="20"/>
  <c r="H64" i="51"/>
  <c r="H28"/>
  <c r="I15"/>
  <c r="H16"/>
  <c r="I8" i="54"/>
  <c r="I76"/>
  <c r="H96"/>
  <c r="H98" s="1"/>
  <c r="H104" i="55"/>
  <c r="K100"/>
  <c r="I116" i="51"/>
  <c r="H116" s="1"/>
  <c r="H101" l="1"/>
  <c r="H89"/>
  <c r="K122" i="55"/>
  <c r="J122" s="1"/>
  <c r="C34" i="20"/>
  <c r="K96" i="54"/>
  <c r="K76"/>
  <c r="H100" i="55"/>
  <c r="J100"/>
  <c r="H83"/>
  <c r="H8"/>
  <c r="J8"/>
  <c r="K59" i="54"/>
  <c r="H117" i="51"/>
  <c r="C10" i="20"/>
  <c r="H15" i="51"/>
  <c r="I96" i="54"/>
  <c r="C53" i="20"/>
  <c r="I112" i="51"/>
  <c r="I129" s="1"/>
  <c r="H129" l="1"/>
  <c r="C54" i="20"/>
  <c r="C7"/>
  <c r="H122" i="55"/>
  <c r="H112" i="51"/>
  <c r="H8"/>
  <c r="C49" i="20"/>
  <c r="C65" l="1"/>
  <c r="H12" i="19"/>
  <c r="H10"/>
  <c r="H17"/>
  <c r="H26"/>
  <c r="H25" s="1"/>
  <c r="G10"/>
  <c r="G12"/>
  <c r="G17"/>
  <c r="G7" l="1"/>
  <c r="G6" s="1"/>
  <c r="G32" s="1"/>
  <c r="H7"/>
  <c r="H6" s="1"/>
  <c r="H32" s="1"/>
  <c r="G12" i="18" l="1"/>
  <c r="F12"/>
  <c r="E12" s="1"/>
  <c r="F12" i="19"/>
  <c r="E12" s="1"/>
  <c r="F10"/>
  <c r="E10" s="1"/>
  <c r="G7" i="18"/>
  <c r="G10"/>
  <c r="G16"/>
  <c r="G26"/>
  <c r="G25" s="1"/>
  <c r="F10"/>
  <c r="E10" s="1"/>
  <c r="F16"/>
  <c r="E16" s="1"/>
  <c r="E26"/>
  <c r="F7" i="19" l="1"/>
  <c r="E7" s="1"/>
  <c r="F7" i="18"/>
  <c r="E7" s="1"/>
  <c r="G6"/>
  <c r="G33" s="1"/>
  <c r="F24" i="19" l="1"/>
  <c r="E24" s="1"/>
  <c r="F24" i="18"/>
  <c r="E24" s="1"/>
  <c r="E25"/>
  <c r="F6"/>
  <c r="E6" s="1"/>
  <c r="C22" i="20" l="1"/>
  <c r="C21" s="1"/>
  <c r="F33" i="18"/>
  <c r="E33" s="1"/>
  <c r="F6" i="19" l="1"/>
  <c r="E6" s="1"/>
  <c r="E32" l="1"/>
  <c r="F32"/>
</calcChain>
</file>

<file path=xl/sharedStrings.xml><?xml version="1.0" encoding="utf-8"?>
<sst xmlns="http://schemas.openxmlformats.org/spreadsheetml/2006/main" count="3780" uniqueCount="579">
  <si>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</si>
  <si>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</si>
  <si>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</si>
  <si>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</si>
  <si>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</si>
  <si>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</si>
  <si>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</si>
  <si>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</si>
  <si>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</si>
  <si>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</si>
  <si>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</si>
  <si>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</si>
  <si>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</si>
  <si>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</si>
  <si>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</si>
  <si>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</si>
  <si>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</si>
  <si>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</si>
  <si>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</si>
  <si>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</si>
  <si>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</si>
  <si>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</si>
  <si>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</si>
  <si>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</si>
  <si>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</si>
  <si>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</si>
  <si>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</si>
  <si>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</si>
  <si>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</si>
  <si>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</si>
  <si>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</si>
  <si>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</si>
  <si>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</si>
  <si>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</si>
  <si>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</si>
  <si>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</si>
  <si>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</si>
  <si>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</si>
  <si>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</si>
  <si>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</si>
  <si>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</si>
  <si>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</si>
  <si>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</si>
  <si>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</si>
  <si>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</si>
  <si>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</si>
  <si>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</si>
  <si>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</si>
  <si>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</si>
  <si>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</si>
  <si>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</si>
  <si>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</si>
  <si>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</si>
  <si>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</si>
  <si>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</si>
  <si>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</si>
  <si>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</si>
  <si>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</si>
  <si>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</si>
  <si>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</si>
  <si>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</si>
  <si>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</si>
  <si>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</si>
  <si>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</si>
  <si>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</si>
  <si>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</si>
  <si>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</si>
  <si>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</si>
  <si>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</si>
  <si>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</si>
  <si>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</si>
  <si>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</si>
  <si>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</si>
  <si>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</si>
  <si>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</si>
  <si>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</si>
  <si>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</si>
  <si>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</si>
  <si>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</si>
  <si>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</si>
  <si>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</si>
  <si>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</si>
  <si>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</si>
  <si>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</si>
  <si>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</si>
  <si>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</si>
  <si>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</si>
  <si>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</si>
  <si>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</si>
  <si>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</si>
  <si>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</si>
  <si>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</si>
  <si>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</si>
  <si>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</si>
  <si>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</si>
  <si>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</si>
  <si>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</si>
  <si>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</si>
  <si>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</si>
  <si>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</si>
  <si>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</si>
  <si>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</si>
  <si>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</si>
  <si>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</si>
  <si>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</si>
  <si>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</si>
  <si>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</si>
  <si>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</si>
  <si>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</si>
  <si>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</si>
  <si>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</si>
  <si>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</si>
  <si>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</si>
  <si>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</si>
  <si>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</si>
  <si>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</si>
  <si>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</si>
  <si>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</si>
  <si>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</si>
  <si>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</si>
  <si>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</si>
  <si>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</si>
  <si>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</si>
  <si>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</si>
  <si>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</si>
  <si>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</si>
  <si>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</si>
  <si>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</si>
  <si>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</si>
  <si>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</si>
  <si>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</si>
  <si>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</si>
  <si>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</si>
  <si>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</si>
  <si>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</si>
  <si>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</si>
  <si>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</si>
  <si>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</si>
  <si>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</si>
  <si>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</si>
  <si>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</si>
  <si>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</si>
  <si>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</si>
  <si>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</si>
  <si>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</si>
  <si>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</si>
  <si>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</si>
  <si>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</si>
  <si>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</si>
  <si>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</si>
  <si>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</si>
  <si>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</si>
  <si>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</si>
  <si>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</si>
  <si>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</si>
  <si>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</si>
  <si>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</si>
  <si>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</si>
  <si>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</si>
  <si>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</si>
  <si>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</si>
  <si>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</si>
  <si>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</si>
  <si>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</si>
  <si>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</si>
  <si>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</si>
  <si>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</si>
  <si>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</si>
  <si>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</si>
  <si>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</si>
  <si>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</si>
  <si>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</si>
  <si>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</si>
  <si>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</si>
  <si>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</si>
  <si>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</si>
  <si>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</si>
  <si>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</si>
  <si>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</si>
  <si>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</si>
  <si>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</si>
  <si>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</si>
  <si>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</si>
  <si>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</si>
  <si>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</si>
  <si>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</si>
  <si>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</si>
  <si>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</si>
  <si>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</si>
  <si>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</si>
  <si>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</si>
  <si>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</si>
  <si>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</si>
  <si>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</si>
  <si>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999 00 00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</si>
  <si>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</si>
  <si>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</si>
  <si>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</si>
  <si>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</si>
  <si>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</si>
  <si>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</si>
  <si>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</si>
  <si>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</si>
  <si>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</si>
  <si>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</si>
  <si>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</si>
  <si>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</si>
  <si>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</si>
  <si>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</si>
  <si>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</si>
  <si>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</si>
  <si>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</si>
  <si>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</si>
  <si>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</si>
  <si>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</si>
  <si>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</si>
  <si>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</si>
  <si>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</si>
  <si>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</si>
  <si>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</si>
  <si>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</si>
  <si>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</si>
  <si>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</si>
  <si>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</si>
  <si>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</si>
  <si>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</si>
  <si>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</si>
  <si>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</si>
  <si>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</si>
  <si>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</si>
  <si>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</si>
  <si>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</si>
  <si>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</si>
  <si>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</si>
  <si>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</si>
  <si>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</si>
  <si>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</si>
  <si>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</si>
  <si>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</si>
  <si>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</si>
  <si>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</si>
  <si>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</si>
  <si>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</si>
  <si>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</si>
  <si>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</si>
  <si>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</si>
  <si>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</si>
  <si>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</si>
  <si>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</si>
  <si>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</si>
  <si>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</si>
  <si>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</si>
  <si>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</si>
  <si>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</si>
  <si>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</si>
  <si>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</si>
  <si>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</si>
  <si>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</si>
  <si>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</si>
  <si>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</si>
  <si>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</si>
  <si>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</si>
  <si>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</si>
  <si>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</si>
  <si>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</si>
  <si>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</si>
  <si>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</si>
  <si>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</si>
  <si>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</si>
  <si>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00</t>
  </si>
  <si>
    <t>01 0 08 01000</t>
  </si>
  <si>
    <t>129</t>
  </si>
  <si>
    <t>01 0 Л8 01190</t>
  </si>
  <si>
    <t>Фонд оплаты труда казенных учреждений</t>
  </si>
  <si>
    <t>119</t>
  </si>
  <si>
    <t>01 3 30 00000</t>
  </si>
  <si>
    <t>01 3 30 00100</t>
  </si>
  <si>
    <t>01 3 31 00000</t>
  </si>
  <si>
    <t>Итого с учетом изменений 2016 год</t>
  </si>
  <si>
    <t>01 0 08 01100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</si>
  <si>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</si>
  <si>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</si>
  <si>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</si>
  <si>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</si>
  <si>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</si>
  <si>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</si>
  <si>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</si>
  <si>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</si>
  <si>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</si>
  <si>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</si>
  <si>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</si>
  <si>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</si>
  <si>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</si>
  <si>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</si>
  <si>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</si>
  <si>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</si>
  <si>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</si>
  <si>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</si>
  <si>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</si>
  <si>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</si>
  <si>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</si>
  <si>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</si>
  <si>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</si>
  <si>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</si>
  <si>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</si>
  <si>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</si>
  <si>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</si>
  <si>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</si>
  <si>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</si>
  <si>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</si>
  <si>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</si>
  <si>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</si>
  <si>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</si>
  <si>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</si>
  <si>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</si>
  <si>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</si>
  <si>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</si>
  <si>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</si>
  <si>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</si>
  <si>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</si>
  <si>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</si>
  <si>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Код бюджетной классификации</t>
  </si>
  <si>
    <t>В ЧАСТИ ДОХОДОВ ОТ ОКАЗАНИЯ ПЛАТНЫХ УСЛУГ И КОМПЕНСАЦИИ ЗАТРАТ ГОСУДАРСТВА</t>
  </si>
  <si>
    <t>801 1 13 01995 10 0000 130</t>
  </si>
  <si>
    <t>801 1 13 02995 10 0000 130</t>
  </si>
  <si>
    <t>Прочие доходы от компенсации затрат бюджетов поселений</t>
  </si>
  <si>
    <t>801 1 15 02050 10 0000 140</t>
  </si>
  <si>
    <t>В ЧАСТИ ПРОЧИХ НЕНАЛОГОВЫХ ДОХОДОВ</t>
  </si>
  <si>
    <t>801 1 17 01050 10 0000 180</t>
  </si>
  <si>
    <t>801 1 17 05050 10 0000 180</t>
  </si>
  <si>
    <t>801 1 17 14030 10 0000 180</t>
  </si>
  <si>
    <t>Наименование дохода</t>
  </si>
  <si>
    <t>Нормативы (%) Бюджет поселения</t>
  </si>
  <si>
    <t>В ЧАСТИ АДМИНИСТРАТИВНЫХ ПЛАТЕЖЕЙ И СБОРОВ</t>
  </si>
  <si>
    <t>Средства самооблажения граждан, зачисляемые в бюджеты поселений</t>
  </si>
  <si>
    <t>1 08 04020 11 0000 110</t>
  </si>
  <si>
    <t>Прочие субсидии бюджетам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</si>
  <si>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 , в том числе дорог в поселениях(за исключением автомобильных дорог федерального значения)</t>
  </si>
  <si>
    <t>01 3 21 00110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</si>
  <si>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</si>
  <si>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</si>
  <si>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</si>
  <si>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Иземенение  + -</t>
  </si>
  <si>
    <t>Изменение + -</t>
  </si>
  <si>
    <t>13</t>
  </si>
  <si>
    <t>СПОРТ</t>
  </si>
  <si>
    <t>99 0 00 00000</t>
  </si>
  <si>
    <t>Изменение +-</t>
  </si>
  <si>
    <t>0113</t>
  </si>
  <si>
    <t>Спорт</t>
  </si>
  <si>
    <t>Перечень главных администраторов доходов бюджета муниципального образования Мухор-Тархатинское сельское поселение</t>
  </si>
  <si>
    <t xml:space="preserve">                                                                        Сельская администрация МО "Мухор-Тархатинское сельское поселение"</t>
  </si>
  <si>
    <t>Перечень главных администраторов источников финансирования дефицита бюджета муниципального образования Мухор-Тархатинское сельское поселение</t>
  </si>
  <si>
    <t>14</t>
  </si>
  <si>
    <t>01 13 10 00110</t>
  </si>
  <si>
    <t xml:space="preserve">Основное мероприятие "Повышение эффективности муниципального управления Администрации МО "Мухор-Тархатинское сельское поселение" </t>
  </si>
  <si>
    <t>Расходы на выплаты по оплате труда главы МО "Мухор-Тархатинское сельское поселение"</t>
  </si>
  <si>
    <t>Основное мероприятие "Повышение эффективности муниципального управления муниципального образования Мухор-Тархатинское сельское поселение"</t>
  </si>
  <si>
    <t>Председатель представительного органа муниципального образования Мухор-Тархатинское сельское поселение</t>
  </si>
  <si>
    <t>Расходы на выплаты по оплате труда председателя муниципального образования Мухор-Тархатинское сельское поселение</t>
  </si>
  <si>
    <t>Материально-техническое обеспечение Администрации МО "Мухор-Тархатинское сельское поселение" в рамках муниципальной программы  "Комплексное развитие территории МО "Мухор-Тархатинское сельское поселение""</t>
  </si>
  <si>
    <t>Расходы на выплаты по оплате труда работников Администрации МО «Мухор-Тархатинское сельское поселение»</t>
  </si>
  <si>
    <t>Расходы на обеспечение функций Администрации МО «Мухор-Тархатинское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</si>
  <si>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"Мухор-Тархатинское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</si>
  <si>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"Мухор-Тархатинское сельское поселение" "Комплексное развитие территории сельского поселения"</t>
  </si>
  <si>
    <t>0314</t>
  </si>
  <si>
    <t>ТЕРОРИЗМ ЭКСТРЕМИЗМ</t>
  </si>
  <si>
    <t>2020 утв</t>
  </si>
  <si>
    <t>2021 год</t>
  </si>
  <si>
    <t>2022год</t>
  </si>
  <si>
    <t>2021 утв</t>
  </si>
  <si>
    <t>2 02 15002 10 0000 150</t>
  </si>
  <si>
    <t>2 02 20041 10 0000 150</t>
  </si>
  <si>
    <t>2 02 20298 10 0000 150</t>
  </si>
  <si>
    <t>2 02 20301 10 0000 150</t>
  </si>
  <si>
    <t>2 02 29999 10 0000 150</t>
  </si>
  <si>
    <t>2 02 30024 10 0000 150</t>
  </si>
  <si>
    <t xml:space="preserve">2 02 35118 10 0000 150   </t>
  </si>
  <si>
    <t>2 02 39999 10 0000 150</t>
  </si>
  <si>
    <t xml:space="preserve">2 02 04029 10 0000 150 </t>
  </si>
  <si>
    <t>2 02 49999 10 0000 150</t>
  </si>
  <si>
    <t>2 19 00000 10 0000 150</t>
  </si>
  <si>
    <t>Доходы  бюджета муниципального образования Мухор-Тархатинское 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</si>
  <si>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Мухор-Тархатинское  сельское поселение в пределах компетенции главных администраторов доходов  бюджета муниципального образования Джазаторское 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</si>
  <si>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2 02 01000 00 0000 150</t>
  </si>
  <si>
    <t>2 02 02000 00 0000 150</t>
  </si>
  <si>
    <t>2 02 03000 00 0000 150</t>
  </si>
  <si>
    <t xml:space="preserve"> 2 02 04000 00 0000 150</t>
  </si>
  <si>
    <t>1 17 14030 10 0000 150</t>
  </si>
  <si>
    <t>Резервные фонды администрации МО "Мухор-Тархатинское сельское поселение"</t>
  </si>
  <si>
    <t>870</t>
  </si>
  <si>
    <t>Резервные средства</t>
  </si>
  <si>
    <t>Другие общегосударственные вопросы</t>
  </si>
  <si>
    <t xml:space="preserve">Материально-техническое обеспечение Администрации МО "Мухор-Тархатинское сельское поселение" </t>
  </si>
  <si>
    <t xml:space="preserve"> Фонд оплаты труда казенных учреждений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</si>
  <si>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</si>
  <si>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ЭКСТРЕМИЗМ, ТЕРРОРИЗМ</t>
  </si>
  <si>
    <t>0500</t>
  </si>
  <si>
    <t>Жилищно-коммунальное хозяйство</t>
  </si>
  <si>
    <t>Мероприятия по комплексным мерам по противодействию терроризму</t>
  </si>
  <si>
    <t xml:space="preserve"> Другие общегосударственные вопросы</t>
  </si>
  <si>
    <t>Сельская администрация МУНИЦИПАЛЬНОЕ ОБРАЗОВАНИЕ МУХОР-ТАРХАТИНСКОЕ СЕЛЬСКОЕ ПОСЕЛЕНИЕ</t>
  </si>
  <si>
    <t>2023год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</si>
  <si>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Мухор-Тархатинское  сельское поселение от   г.              №    «О  бюджете
муниципального образования Мухор-Тархатинское  сельское поселение
на 2021 год и на плановый период 2022 и 2023 годов»</t>
  </si>
  <si>
    <t>Ведомственная структура расходов бюджета муниципального образования Мухор-Тархатинское  сельское поселение на 2022-2023 года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</si>
  <si>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Мухор-Тархатинское  сельское поселение от     г.              №     «О  бюджете
муниципального образования Мухор-Тархатинское  сельское поселение
на 2021 год и на плановый период 2022 и 2023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</si>
  <si>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"Мухор-Тархатинское  сельское поселение" на 2021 год</t>
  </si>
  <si>
    <t xml:space="preserve">99 0 01 00101 </t>
  </si>
  <si>
    <t>99 0 01 00101</t>
  </si>
  <si>
    <t>01 0 Л0 00101</t>
  </si>
  <si>
    <t>01 1 02 00202</t>
  </si>
  <si>
    <t xml:space="preserve"> Другие Общегосударственные вопросы</t>
  </si>
  <si>
    <t>01 1 02 51180</t>
  </si>
  <si>
    <t>01 2 02 00207</t>
  </si>
  <si>
    <t>01 2 01 00209</t>
  </si>
  <si>
    <t>01 3 01 00101</t>
  </si>
  <si>
    <t>01 3 01 00102</t>
  </si>
  <si>
    <t>01 3 02 00101</t>
  </si>
  <si>
    <t>01 0 ЛО 00101</t>
  </si>
  <si>
    <t>99 0 04 00203</t>
  </si>
  <si>
    <t>880</t>
  </si>
  <si>
    <t>Обеспечение и проведение выборов и референдумов</t>
  </si>
  <si>
    <t>99 0 01 00100</t>
  </si>
  <si>
    <t>010Л0 00000</t>
  </si>
  <si>
    <t>01 0 Л0 00100</t>
  </si>
  <si>
    <t>01 2 02 00 200</t>
  </si>
  <si>
    <t>Администрация МО "Мухор-Тархатинское сельское поселение"</t>
  </si>
  <si>
    <t>Не программные направления деятельности</t>
  </si>
  <si>
    <t>Глава муниципального образования</t>
  </si>
  <si>
    <t>Материально-техническое обеспечение функций органов местного самоуправления</t>
  </si>
  <si>
    <t>Расходы на выплаты работникам и обеспечение функций органов местного самоуправления и учреждений</t>
  </si>
  <si>
    <t>Муницпальная программа "Комплексное развитие территорий МО "Мухор-Тархатинское сельское поселение"</t>
  </si>
  <si>
    <t>Повышение эффективности деятельности Администрации МО "Мухор-Тархатинское сельское поселение"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</si>
  <si>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</si>
  <si>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Основноемероприятие "Обеспечение эффективного управление муниципальными финансами"</t>
  </si>
  <si>
    <t>Организация и проведение мероприятий в сфере финансов</t>
  </si>
  <si>
    <t>01 0 00 00000</t>
  </si>
  <si>
    <t>01 1 00 00000</t>
  </si>
  <si>
    <t>01 1 02 00000</t>
  </si>
  <si>
    <t>01 1 0200200</t>
  </si>
  <si>
    <t>01 0 Л 0 00000</t>
  </si>
  <si>
    <t>Зашита населения и территории от последствий черезвычайных ситуаций природного и техногенного характера,гражданская оборона</t>
  </si>
  <si>
    <t>Подпрограмма "Устойчивое развитие систем жизнеобеспечения"</t>
  </si>
  <si>
    <t>Основное мероприятие "Обеспечение безопасности населения"</t>
  </si>
  <si>
    <t>09</t>
  </si>
  <si>
    <t>01 2 00 00000</t>
  </si>
  <si>
    <t>01 2 02 00200</t>
  </si>
  <si>
    <t>Мероприятия по предупреждениюи ликвидации последствий чрезвычайных ситуаций и стихийных бедствий</t>
  </si>
  <si>
    <t>01 2 02 00202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</si>
  <si>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</si>
  <si>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</t>
  </si>
  <si>
    <t>01 2 02 00000</t>
  </si>
  <si>
    <t>Материально – техническое обеспечение работников в сфере культуры</t>
  </si>
  <si>
    <t>Развитие социально-культурной сферы в рамках муниципальной программы муниципального образования Мухор-Тархатинское сельское поселение" "Комплексное развитие территории сельского поселения"</t>
  </si>
  <si>
    <t>01 3 00 00000</t>
  </si>
  <si>
    <t>01 3 01 00100</t>
  </si>
  <si>
    <t xml:space="preserve">Расходы на выплаты по оплате труда работников </t>
  </si>
  <si>
    <t>Муниципальная программа Комплексное развитие территории МО "Мухор-Тархатинское сельское поселение"</t>
  </si>
  <si>
    <t>Подпрограмма Развитие социально-культурной сферы"</t>
  </si>
  <si>
    <t>Развитие культуры и молодежной политики</t>
  </si>
  <si>
    <t>Материально-техническое обеспечение в сфере молодежной политики</t>
  </si>
  <si>
    <t>Материально-техническое обеспечение работников культуры</t>
  </si>
  <si>
    <t>Расходы на выплаты по оплате труда работников</t>
  </si>
  <si>
    <t>Непрограмное направление деятельности</t>
  </si>
  <si>
    <t>Проведение выборов в МО "Мухор-Тархатинское сельское поселение"</t>
  </si>
  <si>
    <t>Организация проведение мероприятий</t>
  </si>
  <si>
    <t>Расходы на проведение выборов</t>
  </si>
  <si>
    <t>Специальные расходы МО"Мухор-Тархатинское сельское поселение"</t>
  </si>
  <si>
    <t>99 0 04 00200</t>
  </si>
  <si>
    <t>99 0 04 00000</t>
  </si>
  <si>
    <t>Подпрограмма "Развитие экономического и налогового потенциала"</t>
  </si>
  <si>
    <t>Основное  мероприятие "Обеспечение эффективного управление муниципальными финансами"</t>
  </si>
  <si>
    <t>Нормативы распределения доходов  в бюджет муниципального образования «Мухор-Тархатинское сельское поселение» на 2021 год и на плановые периоды 2022-2023 годы.</t>
  </si>
  <si>
    <t>99 0 01 00000</t>
  </si>
  <si>
    <t>01 0 Л0 00000</t>
  </si>
  <si>
    <t>01 1 02 00200</t>
  </si>
  <si>
    <t>01 0 Л 0 00101</t>
  </si>
  <si>
    <t>Мероприятие по программе обеспечение безопасности населения</t>
  </si>
  <si>
    <t>Подпрограмма "Развитие социально-культурной сферы"</t>
  </si>
  <si>
    <t>Развитие культуры и молодежи</t>
  </si>
  <si>
    <t>01 3 01 00000</t>
  </si>
  <si>
    <t>Расходы на  обеспечение функции Администрации МО "Мухор-Тархатинское сельское поселение" (в части обеспечения твердым топливом)</t>
  </si>
  <si>
    <t>01 3 02 00000</t>
  </si>
  <si>
    <t>Развитие физической культуры и спорта</t>
  </si>
  <si>
    <t>01 3 02 00100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</si>
  <si>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Мухор-Тархатинское сельское поселение  от     г           №   «О  бюджете
муниципального образования Мухор-Тархатинское сельское поселение
на 2021 год и на плановый период 2022 и 2023 годов»</t>
  </si>
  <si>
    <t>2024 год</t>
  </si>
  <si>
    <t>2 02 16001 10 0000 150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</si>
  <si>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Мухор-Тархатинское сельское поселение от   .  .2022 г.     №  «О  бюджете
муниципального образования Мухор-Тархатинское сельское поселение
на 2023 год и на плановый период 2024 и 2025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</si>
  <si>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Мухор-Тархатинское  сельское поселение от .  .2022 г.      №    «О  бюджете
муниципального образования Мухор-Тархатинское  сельское поселение
на 2023 год и на плановый период 2024 и 2025 годов»</t>
  </si>
  <si>
    <t>2025 год</t>
  </si>
  <si>
    <t>2024 утв</t>
  </si>
  <si>
    <t>2025год</t>
  </si>
  <si>
    <t>Сельское хозяйство</t>
  </si>
  <si>
    <t>247</t>
  </si>
  <si>
    <t>01 1 04 00101</t>
  </si>
  <si>
    <t>програмные продукты 0113</t>
  </si>
  <si>
    <t>субвенция адм правонарушение</t>
  </si>
  <si>
    <t>Обеспечение информатизации бюджетного процесса</t>
  </si>
  <si>
    <t>Расходы на осуществление государственных полномочий РА в области законодательства об административных правонарушениях</t>
  </si>
  <si>
    <t>01 0 01 39500</t>
  </si>
  <si>
    <t>01 0 01 S9600</t>
  </si>
  <si>
    <t xml:space="preserve">1 17 00000 00 0000 180  </t>
  </si>
  <si>
    <t>2 02 10000 00 0000 150</t>
  </si>
  <si>
    <t>2 02 20000 00 0000 150</t>
  </si>
  <si>
    <t>2 02 30000 00 0000 150</t>
  </si>
  <si>
    <t xml:space="preserve"> 2 02 40000 00 0000 150</t>
  </si>
  <si>
    <t xml:space="preserve">2 07 00000 00 0000 150  </t>
  </si>
  <si>
    <t>01 0 Л0 01000</t>
  </si>
  <si>
    <t>Гражданская оборона</t>
  </si>
  <si>
    <t>Код</t>
  </si>
  <si>
    <t>Сумма, тыс. руб. 2024 год</t>
  </si>
  <si>
    <t>Дефицит бюджета</t>
  </si>
  <si>
    <t>Источники внутреннего финансирования  дефицита бюджета</t>
  </si>
  <si>
    <t>000 01 00 00 00 00 0000 000</t>
  </si>
  <si>
    <t>в том числе:</t>
  </si>
  <si>
    <t>Изменение остатков средств на счетах по учету средств бюджета</t>
  </si>
  <si>
    <t>801 01 05 00 00 00 0000 000</t>
  </si>
  <si>
    <t>Увеличение прочих остатков денежных средств бюджетов сельских поселений</t>
  </si>
  <si>
    <t>801  01 05 02 01 10 0000 510</t>
  </si>
  <si>
    <t>Уменьшение прочих остатков денежных средств бюджетов сельских поселений</t>
  </si>
  <si>
    <t>801  01 05 02 01 10 0000 610</t>
  </si>
  <si>
    <t>1 05 03010 01 0000 110</t>
  </si>
  <si>
    <t>01 2 0200207</t>
  </si>
  <si>
    <t>Объем поступлений доходов в бюджет муниципального образования Мухор-Тархатинское  сельское поселение в 2024 году</t>
  </si>
  <si>
    <t>Объем поступлений доходов в бюджет муниципального образования Мухор-Тархатинское  сельское поселение в 2025-2026 годах</t>
  </si>
  <si>
    <t>2026год</t>
  </si>
  <si>
    <t>Распределение
бюджетных ассигнований по разделам, подразделам классификации расходов бюджета муниципального образования Мухор-Тархатинское  сельское поселение   на 2024 год</t>
  </si>
  <si>
    <t>Распределение
бюджетных ассигнований по разделам, подразделам классификации расходов бюджета муниципального образования Мухор-Тархатинское  сельское поселение на 2025-2026 годы</t>
  </si>
  <si>
    <t>2026 год</t>
  </si>
  <si>
    <t>Ведомственная структура расходов бюджета муниципального образования Мухор-Тархатинское  сельское поселение на 2024 год</t>
  </si>
  <si>
    <t>2024год</t>
  </si>
  <si>
    <t>Ведомственная структура расходов бюджета муниципального образования Мухор-Тархатинское  сельское поселение на 2025-2026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</si>
  <si>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"Мухор-Тархатинское  сельское поселение" на 2024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</si>
  <si>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"Мухор-Тархатинское сельское поселение" на 2025-2026 года</t>
  </si>
  <si>
    <t>2025г</t>
  </si>
  <si>
    <t>Распределение бюджетных ассигнований на реализацию муниципальных программ на 2024 год</t>
  </si>
  <si>
    <t>Распределение бюджетных ассигнований на реализацию муниципальных программ на 2025 - 2026 года</t>
  </si>
  <si>
    <t>Изменение в 2025+ -</t>
  </si>
  <si>
    <t>2024утв</t>
  </si>
  <si>
    <t>2025 утв</t>
  </si>
  <si>
    <t>2025утв</t>
  </si>
  <si>
    <t>01 3 21 00101</t>
  </si>
  <si>
    <t>Закупка энергетических ресурсов</t>
  </si>
  <si>
    <t>Дотации бюджетам на поддержку мер по обеспечению сбалансированности бюджетов</t>
  </si>
  <si>
    <t>2 02 15 002 10 0000 150</t>
  </si>
  <si>
    <t>Объем бюджетных ассигнований, направляемых на исполнение публичных нормативных обязательств, на 2024 год</t>
  </si>
  <si>
    <t>(тыс.руб.)</t>
  </si>
  <si>
    <t>Главный распорядитель бюджетных средств</t>
  </si>
  <si>
    <t>наименование публичного нормативного обязательства</t>
  </si>
  <si>
    <t>нормативный правовой акт, определяющий публичное нормативное обязательство</t>
  </si>
  <si>
    <t>Всего</t>
  </si>
  <si>
    <t>в том числе</t>
  </si>
  <si>
    <t>республиканские средства</t>
  </si>
  <si>
    <t>средства местного бюджета</t>
  </si>
  <si>
    <t>Администрация муниципального образования " Мухор-Тархатинское сельское поселение"</t>
  </si>
  <si>
    <t>Назначение пенсии за выслугу лет муниципальным служащим муниципального образования " Мухор-Тархатинское сельское поселение" и лицам, замещавшим выборные муниципальные должности и муниципальные долности муниципальной службы муниципального образования Мухор-Тархатинское сельское поселение"</t>
  </si>
  <si>
    <t>Итого по Администрации муниципального образования " Мухор-Тархатинское сельское поселение"</t>
  </si>
  <si>
    <t>Объем бюджетных ассигнований, направляемых на исполнение публичных нормативных обязательств, на плановый период  2025 и 2026 годов</t>
  </si>
  <si>
    <t>Назначение пенсии за выслугу лет муниципальным служащим муниципального образования " Мухор-Тархатинское сельское поселение" и лицам, замещавшим выборные муниципальные должности и муниципальные долности муниципальной службы муниципального образования " Мухор-Тархатинское сельское поселение"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</si>
  <si>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1955 года №181-ФЗ "О социальной защите инвалидов в Российской Федерации"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</si>
  <si>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Мухор-Тархатинское  сельское поселение от28  .12  .2023 г    №16/1 «О  бюджете
муниципального образования Мухор-Тархатинское  сельское поселение
на 2024 год и на плановый период 2025 и 2026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</si>
  <si>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Мухор-Тархатинское  сельское поселение от28 . 12 .2023 г №16/1 «О  бюджете
муниципального образования Мухор-Тархатинское  сельское поселение
на 2024 год и на плановый период 2025 и 2026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</si>
  <si>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Мухор-Тархатинское  сельское поселение от28 .. 12.2023 г №16/1   «О  бюджете
муниципального образования Мухор-Тархатинское  сельское поселение
на 2024 год и на плановый период 2025 и 2026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</si>
  <si>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Совета епутатов МО                                                                                                                                                                                                                                                                                                                                                                          Мухор-Тархатинское  сельское поселение от28 .12  .2023г  №16/1  «О  бюджете
муниципального образования Мухор-Тархатинское  сельское поселение
на 2024 год и на плановый период 2025 и 2026 годов»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</si>
  <si>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к  Решения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Мухор-Тархатинское сельское поселение от 28  12 ..2023 г № 16/1    «О  бюджете
муниципального образования Мухор-Тархатинское сельское поселение
на 2024 год и на плановый период 2025 и 2026 годов»</t>
  </si>
  <si>
    <t>Приложение №7 к  решению№16/1 от 28.12.2023г Совета депутатов муниципального образования " Мухор-Тархатинское сельское поселение" "О бюджете муниципального образования " Мухор-Тархатинское сельское поселение" на 2024 год и на плановый период 2025 и 2026 годов"</t>
  </si>
  <si>
    <t>01 1 04 42140</t>
  </si>
  <si>
    <t>01 1 02 51181</t>
  </si>
  <si>
    <t>01 2 20 51181</t>
  </si>
  <si>
    <t>5149,29 норматив 2024 мун сл 2265,47</t>
  </si>
  <si>
    <t>Источники финансирования дефицита  бюджета муниципального образования Мухор-Тархатинское сельское поселение на 2024 год.</t>
  </si>
  <si>
    <r>
      <t xml:space="preserve">Приложение 1                                                                                                                                 о внесении изменений  к  Решению сессии сельского Совета депутатов муниципального образования Мухор-Тархатинское сельское поселение от 28.12. </t>
    </r>
    <r>
      <rPr>
        <u/>
        <sz val="10"/>
        <rFont val="Times New Roman"/>
        <family val="1"/>
        <charset val="204"/>
      </rPr>
      <t>.2023г</t>
    </r>
    <r>
      <rPr>
        <sz val="10"/>
        <rFont val="Times New Roman"/>
        <family val="1"/>
        <charset val="204"/>
      </rPr>
      <t xml:space="preserve"> №16/1  «О бюджете муниципального образования Мухор-Тархатинское  сельское поселение
на 2024 год и на плановый период 2025 и 2026 годов»от 27.03.2024г №17/1</t>
    </r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</si>
  <si>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о внесении изменений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Мухор-Тархатинское  сельское поселение от 28 . 12..2023 г. №16/1    «О  бюджете
муниципального образования Мухор-Тархатинское  сельское поселение
на 2024 год и на плановый период 2025 и 2026 годов» от 27.03.2024г №17/1</t>
  </si>
  <si>
    <t>Приложение №3 О внесении изменений в  решение №16/1 от 28.12.2023г Совета депутатов муниципального образования "Мухор-Тархатинское сельское поселение" "О бюджете муниципального образования "Мухор-Тархатинское сельское поселение" на 2024 год и на плановый период 2025 и 2026 годов"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</si>
  <si>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О внесении изменений к   Решения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Мухор-Тархатинское сельское поселение от.28  .12 .2023 г. №16/1   «О  бюджете
муниципального образования Мухор-Тархатинское  сельское поселение
на 2024 год и на плановый период 2025 и 2026 годов»от 27.03.2024г №17/1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</si>
  <si>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Овнесении изменений в   Решения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Мухор-Тархатинское  сельское поселение от.28  .12 .2023 г №   16/1 «О  бюджете
муниципального образования Мухор-Тархатинское  сельское поселение
на 2024 год и на плановый период 2025 и 2026 годов» от 27.03.2024г №17/1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</si>
  <si>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Овнесении изменений в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Мухор-Тархатинское  сельское поселение от28 .   12.2023 г.  № 16/1  «О  бюджете
муниципального образования Мухор-Тархатинское  сельское поселение
на 2024 год и на плановый период 2025 и 2026 годов» от 27.03.2024г №17/1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</si>
  <si>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О внесении изменений в 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Мухор-Тархатинское  сельское поселение от 28  .12.2023  г №16/1     «О  бюджете
муниципального образования Мухор-Тархатинское сельское поселение
на 2024 год и на плановый период 2025 и 2026 годов»от 27.03.2024г №17/1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</si>
</sst>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0.000"/>
    <numFmt numFmtId="169" formatCode="_-* #,##0\ _₽_-;\-* #,##0\ _₽_-;_-* &quot;-&quot;??\ _₽_-;_-@_-"/>
    <numFmt numFmtId="170" formatCode="#,##0.00_ ;\-#,##0.00\ "/>
  </numFmts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8" fillId="0" borderId="0"/>
  </cellStyleXfs>
  <cellXfs count="355">
    <xf numFmtId="0" fontId="0" fillId="0" borderId="0" xfId="0"/>
    <xf numFmtId="0" fontId="7" fillId="0" borderId="0" xfId="0" applyFont="1"/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8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1" fillId="0" borderId="0" xfId="0" applyNumberFormat="1" applyFont="1"/>
    <xf numFmtId="168" fontId="7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/>
    <xf numFmtId="0" fontId="11" fillId="0" borderId="1" xfId="0" applyFont="1" applyBorder="1"/>
    <xf numFmtId="0" fontId="29" fillId="0" borderId="1" xfId="0" applyFont="1" applyBorder="1"/>
    <xf numFmtId="0" fontId="29" fillId="0" borderId="0" xfId="0" applyFont="1"/>
    <xf numFmtId="0" fontId="30" fillId="0" borderId="0" xfId="0" applyFont="1"/>
    <xf numFmtId="0" fontId="30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166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2" fillId="0" borderId="0" xfId="0" applyFont="1"/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4" fillId="0" borderId="11" xfId="0" applyFont="1" applyBorder="1" applyAlignment="1">
      <alignment horizontal="right" vertical="center" wrapText="1"/>
    </xf>
    <xf numFmtId="4" fontId="11" fillId="0" borderId="1" xfId="8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11" xfId="0" applyFont="1" applyBorder="1"/>
    <xf numFmtId="165" fontId="9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 shrinkToFit="1"/>
    </xf>
    <xf numFmtId="166" fontId="9" fillId="5" borderId="1" xfId="0" applyNumberFormat="1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vertical="top" wrapText="1"/>
    </xf>
    <xf numFmtId="49" fontId="31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4" fillId="0" borderId="1" xfId="9" applyFont="1" applyBorder="1" applyAlignment="1">
      <alignment horizontal="justify" vertical="justify" wrapText="1"/>
    </xf>
    <xf numFmtId="49" fontId="14" fillId="0" borderId="1" xfId="9" applyNumberFormat="1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justify" vertical="center"/>
    </xf>
    <xf numFmtId="167" fontId="9" fillId="0" borderId="1" xfId="0" applyNumberFormat="1" applyFont="1" applyBorder="1" applyAlignment="1">
      <alignment horizontal="center" vertical="top" wrapText="1"/>
    </xf>
    <xf numFmtId="167" fontId="14" fillId="0" borderId="0" xfId="0" applyNumberFormat="1" applyFont="1"/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31" fillId="0" borderId="0" xfId="0" applyNumberFormat="1" applyFont="1" applyAlignment="1">
      <alignment horizontal="center" vertical="top" wrapText="1"/>
    </xf>
    <xf numFmtId="165" fontId="31" fillId="0" borderId="0" xfId="0" applyNumberFormat="1" applyFont="1"/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/>
    </xf>
    <xf numFmtId="0" fontId="4" fillId="0" borderId="1" xfId="0" applyFont="1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right"/>
    </xf>
    <xf numFmtId="169" fontId="9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165" fontId="33" fillId="0" borderId="0" xfId="11" applyNumberFormat="1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9" fillId="0" borderId="1" xfId="0" applyFont="1" applyBorder="1" applyAlignment="1">
      <alignment horizontal="right"/>
    </xf>
    <xf numFmtId="49" fontId="9" fillId="0" borderId="1" xfId="1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6" xfId="11" applyNumberFormat="1" applyFont="1" applyBorder="1" applyAlignment="1">
      <alignment horizontal="center"/>
    </xf>
    <xf numFmtId="49" fontId="11" fillId="0" borderId="1" xfId="0" applyNumberFormat="1" applyFont="1" applyBorder="1"/>
    <xf numFmtId="167" fontId="11" fillId="0" borderId="1" xfId="11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justify"/>
    </xf>
    <xf numFmtId="49" fontId="11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justify"/>
    </xf>
    <xf numFmtId="49" fontId="11" fillId="0" borderId="1" xfId="0" applyNumberFormat="1" applyFont="1" applyBorder="1" applyAlignment="1">
      <alignment horizontal="justify"/>
    </xf>
    <xf numFmtId="49" fontId="11" fillId="0" borderId="1" xfId="0" applyNumberFormat="1" applyFont="1" applyBorder="1" applyAlignment="1">
      <alignment horizontal="center" wrapText="1"/>
    </xf>
    <xf numFmtId="167" fontId="9" fillId="0" borderId="1" xfId="1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6" xfId="11" applyNumberFormat="1" applyFont="1" applyBorder="1" applyAlignment="1">
      <alignment horizontal="center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166" fontId="11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top" wrapText="1"/>
    </xf>
    <xf numFmtId="0" fontId="11" fillId="3" borderId="0" xfId="0" applyFont="1" applyFill="1" applyAlignment="1">
      <alignment horizontal="justify" vertical="top" wrapText="1"/>
    </xf>
    <xf numFmtId="0" fontId="9" fillId="3" borderId="1" xfId="0" applyFont="1" applyFill="1" applyBorder="1" applyAlignment="1">
      <alignment vertical="justify" wrapText="1"/>
    </xf>
    <xf numFmtId="0" fontId="9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9" fontId="9" fillId="3" borderId="1" xfId="1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vertical="top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top" wrapText="1"/>
    </xf>
    <xf numFmtId="166" fontId="11" fillId="3" borderId="1" xfId="0" applyNumberFormat="1" applyFont="1" applyFill="1" applyBorder="1" applyAlignment="1">
      <alignment horizontal="center"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vertical="top" wrapText="1"/>
    </xf>
    <xf numFmtId="166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center" wrapText="1" shrinkToFit="1"/>
    </xf>
    <xf numFmtId="0" fontId="14" fillId="3" borderId="1" xfId="9" applyFont="1" applyFill="1" applyBorder="1" applyAlignment="1">
      <alignment horizontal="justify" vertical="justify" wrapText="1"/>
    </xf>
    <xf numFmtId="49" fontId="14" fillId="3" borderId="1" xfId="9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vertical="top" wrapText="1"/>
    </xf>
    <xf numFmtId="49" fontId="14" fillId="3" borderId="0" xfId="0" applyNumberFormat="1" applyFont="1" applyFill="1" applyAlignment="1">
      <alignment horizontal="center" vertical="top" wrapText="1"/>
    </xf>
    <xf numFmtId="167" fontId="14" fillId="3" borderId="0" xfId="0" applyNumberFormat="1" applyFont="1" applyFill="1"/>
    <xf numFmtId="165" fontId="14" fillId="3" borderId="0" xfId="0" applyNumberFormat="1" applyFont="1" applyFill="1" applyAlignment="1">
      <alignment horizontal="center" vertical="top" wrapText="1"/>
    </xf>
    <xf numFmtId="165" fontId="14" fillId="3" borderId="0" xfId="0" applyNumberFormat="1" applyFont="1" applyFill="1"/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" xfId="0" applyFont="1" applyBorder="1" applyAlignment="1">
      <alignment horizontal="left" wrapText="1"/>
    </xf>
    <xf numFmtId="167" fontId="9" fillId="0" borderId="1" xfId="11" applyNumberFormat="1" applyFont="1" applyFill="1" applyBorder="1" applyAlignment="1"/>
    <xf numFmtId="0" fontId="13" fillId="0" borderId="0" xfId="0" applyFont="1" applyAlignment="1">
      <alignment horizontal="left" wrapText="1"/>
    </xf>
    <xf numFmtId="0" fontId="9" fillId="0" borderId="7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justify" vertical="center" wrapText="1" shrinkToFi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 shrinkToFit="1"/>
    </xf>
    <xf numFmtId="0" fontId="11" fillId="2" borderId="6" xfId="0" applyFont="1" applyFill="1" applyBorder="1" applyAlignment="1">
      <alignment horizontal="justify" vertical="center"/>
    </xf>
    <xf numFmtId="0" fontId="11" fillId="3" borderId="6" xfId="0" applyFont="1" applyFill="1" applyBorder="1" applyAlignment="1">
      <alignment horizontal="justify" vertical="center"/>
    </xf>
    <xf numFmtId="0" fontId="31" fillId="3" borderId="1" xfId="9" applyFont="1" applyFill="1" applyBorder="1" applyAlignment="1">
      <alignment horizontal="justify" vertical="justify" wrapText="1"/>
    </xf>
    <xf numFmtId="0" fontId="9" fillId="3" borderId="6" xfId="0" applyFont="1" applyFill="1" applyBorder="1" applyAlignment="1">
      <alignment horizontal="justify" vertical="center" wrapText="1" shrinkToFit="1"/>
    </xf>
    <xf numFmtId="0" fontId="15" fillId="0" borderId="0" xfId="0" applyFont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0" xfId="0" applyFont="1" applyAlignment="1">
      <alignment vertical="top"/>
    </xf>
    <xf numFmtId="0" fontId="17" fillId="3" borderId="0" xfId="0" applyFont="1" applyFill="1"/>
    <xf numFmtId="0" fontId="14" fillId="0" borderId="11" xfId="0" applyFont="1" applyBorder="1"/>
    <xf numFmtId="0" fontId="11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165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/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16" fillId="6" borderId="0" xfId="0" applyFont="1" applyFill="1"/>
    <xf numFmtId="0" fontId="9" fillId="3" borderId="1" xfId="0" applyFont="1" applyFill="1" applyBorder="1" applyAlignment="1">
      <alignment horizontal="left" vertical="top" wrapText="1"/>
    </xf>
    <xf numFmtId="49" fontId="14" fillId="3" borderId="5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top" wrapText="1"/>
    </xf>
    <xf numFmtId="43" fontId="9" fillId="0" borderId="1" xfId="0" applyNumberFormat="1" applyFont="1" applyBorder="1" applyAlignment="1">
      <alignment horizontal="center" wrapText="1"/>
    </xf>
    <xf numFmtId="43" fontId="9" fillId="4" borderId="1" xfId="0" applyNumberFormat="1" applyFont="1" applyFill="1" applyBorder="1" applyAlignment="1">
      <alignment horizontal="center" wrapText="1"/>
    </xf>
    <xf numFmtId="43" fontId="4" fillId="0" borderId="1" xfId="0" applyNumberFormat="1" applyFont="1" applyBorder="1" applyAlignment="1">
      <alignment horizontal="center"/>
    </xf>
    <xf numFmtId="43" fontId="4" fillId="0" borderId="0" xfId="0" applyNumberFormat="1" applyFont="1"/>
    <xf numFmtId="43" fontId="9" fillId="0" borderId="1" xfId="1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170" fontId="9" fillId="0" borderId="1" xfId="0" applyNumberFormat="1" applyFont="1" applyBorder="1" applyAlignment="1">
      <alignment horizontal="center" wrapText="1"/>
    </xf>
    <xf numFmtId="0" fontId="4" fillId="0" borderId="0" xfId="6" applyFont="1"/>
    <xf numFmtId="0" fontId="4" fillId="0" borderId="0" xfId="6" applyFont="1" applyAlignment="1">
      <alignment horizontal="right"/>
    </xf>
    <xf numFmtId="4" fontId="4" fillId="0" borderId="0" xfId="8" applyNumberFormat="1" applyFont="1" applyFill="1" applyAlignment="1">
      <alignment horizontal="right"/>
    </xf>
    <xf numFmtId="4" fontId="5" fillId="0" borderId="1" xfId="8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" fontId="4" fillId="0" borderId="1" xfId="8" applyNumberFormat="1" applyFont="1" applyFill="1" applyBorder="1" applyAlignment="1">
      <alignment horizontal="center"/>
    </xf>
    <xf numFmtId="0" fontId="35" fillId="0" borderId="1" xfId="6" applyFont="1" applyBorder="1"/>
    <xf numFmtId="0" fontId="36" fillId="0" borderId="1" xfId="6" applyFont="1" applyBorder="1" applyAlignment="1">
      <alignment horizontal="center"/>
    </xf>
    <xf numFmtId="4" fontId="36" fillId="0" borderId="1" xfId="8" applyNumberFormat="1" applyFont="1" applyFill="1" applyBorder="1" applyAlignment="1">
      <alignment horizontal="center" wrapText="1"/>
    </xf>
    <xf numFmtId="0" fontId="36" fillId="0" borderId="1" xfId="6" applyFont="1" applyBorder="1"/>
    <xf numFmtId="49" fontId="35" fillId="0" borderId="1" xfId="6" applyNumberFormat="1" applyFont="1" applyBorder="1"/>
    <xf numFmtId="4" fontId="36" fillId="0" borderId="1" xfId="8" applyNumberFormat="1" applyFont="1" applyFill="1" applyBorder="1" applyAlignment="1">
      <alignment horizontal="center"/>
    </xf>
    <xf numFmtId="0" fontId="36" fillId="0" borderId="1" xfId="6" applyFont="1" applyBorder="1" applyAlignment="1">
      <alignment horizontal="justify"/>
    </xf>
    <xf numFmtId="49" fontId="36" fillId="0" borderId="1" xfId="6" applyNumberFormat="1" applyFont="1" applyBorder="1" applyAlignment="1">
      <alignment horizontal="center"/>
    </xf>
    <xf numFmtId="0" fontId="35" fillId="0" borderId="1" xfId="6" applyFont="1" applyBorder="1" applyAlignment="1">
      <alignment horizontal="justify"/>
    </xf>
    <xf numFmtId="0" fontId="36" fillId="0" borderId="1" xfId="6" applyFont="1" applyBorder="1" applyAlignment="1">
      <alignment wrapText="1"/>
    </xf>
    <xf numFmtId="165" fontId="9" fillId="0" borderId="1" xfId="11" applyNumberFormat="1" applyFont="1" applyFill="1" applyBorder="1" applyAlignment="1">
      <alignment horizontal="center"/>
    </xf>
    <xf numFmtId="165" fontId="11" fillId="0" borderId="1" xfId="11" applyNumberFormat="1" applyFont="1" applyFill="1" applyBorder="1" applyAlignment="1">
      <alignment horizontal="center"/>
    </xf>
    <xf numFmtId="170" fontId="14" fillId="0" borderId="8" xfId="10" applyNumberFormat="1" applyFont="1" applyBorder="1" applyAlignment="1">
      <alignment horizontal="center" wrapText="1"/>
    </xf>
    <xf numFmtId="0" fontId="9" fillId="6" borderId="1" xfId="0" applyFont="1" applyFill="1" applyBorder="1" applyAlignment="1">
      <alignment horizontal="justify" vertical="center" wrapText="1"/>
    </xf>
    <xf numFmtId="0" fontId="0" fillId="0" borderId="0" xfId="0"/>
    <xf numFmtId="0" fontId="9" fillId="0" borderId="0" xfId="4" applyFont="1" applyAlignment="1">
      <alignment horizontal="center"/>
    </xf>
    <xf numFmtId="0" fontId="9" fillId="0" borderId="0" xfId="4" applyFont="1" applyAlignment="1"/>
    <xf numFmtId="4" fontId="9" fillId="0" borderId="0" xfId="4" applyNumberFormat="1" applyFont="1" applyAlignment="1"/>
    <xf numFmtId="0" fontId="9" fillId="0" borderId="0" xfId="4" applyFont="1" applyAlignment="1">
      <alignment horizontal="right"/>
    </xf>
    <xf numFmtId="4" fontId="9" fillId="0" borderId="1" xfId="4" applyNumberFormat="1" applyFont="1" applyBorder="1" applyAlignment="1">
      <alignment horizont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4" fontId="9" fillId="0" borderId="1" xfId="4" applyNumberFormat="1" applyFont="1" applyBorder="1" applyAlignment="1">
      <alignment horizontal="center" vertical="center"/>
    </xf>
    <xf numFmtId="0" fontId="11" fillId="0" borderId="1" xfId="4" applyFont="1" applyBorder="1" applyAlignment="1">
      <alignment horizontal="center" wrapText="1"/>
    </xf>
    <xf numFmtId="0" fontId="11" fillId="0" borderId="1" xfId="4" applyFont="1" applyBorder="1" applyAlignment="1">
      <alignment wrapText="1"/>
    </xf>
    <xf numFmtId="4" fontId="11" fillId="0" borderId="1" xfId="4" applyNumberFormat="1" applyFont="1" applyBorder="1" applyAlignment="1">
      <alignment horizontal="center" vertical="center"/>
    </xf>
    <xf numFmtId="4" fontId="9" fillId="0" borderId="0" xfId="4" applyNumberFormat="1" applyFont="1" applyAlignment="1">
      <alignment horizontal="left"/>
    </xf>
    <xf numFmtId="0" fontId="38" fillId="0" borderId="0" xfId="12"/>
    <xf numFmtId="0" fontId="9" fillId="0" borderId="1" xfId="4" applyFont="1" applyBorder="1" applyAlignment="1">
      <alignment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7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" xfId="0" applyFont="1" applyBorder="1"/>
    <xf numFmtId="0" fontId="9" fillId="0" borderId="0" xfId="6" applyFont="1" applyAlignment="1">
      <alignment horizontal="right" vertical="top" wrapText="1"/>
    </xf>
    <xf numFmtId="0" fontId="5" fillId="0" borderId="0" xfId="6" applyFont="1" applyAlignment="1">
      <alignment horizontal="center" wrapText="1"/>
    </xf>
    <xf numFmtId="0" fontId="21" fillId="0" borderId="0" xfId="0" applyFont="1"/>
    <xf numFmtId="0" fontId="13" fillId="0" borderId="0" xfId="0" applyFont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vertical="top" wrapText="1"/>
    </xf>
    <xf numFmtId="2" fontId="9" fillId="0" borderId="1" xfId="6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4" fontId="9" fillId="0" borderId="0" xfId="4" applyNumberFormat="1" applyFont="1" applyAlignment="1">
      <alignment horizontal="left" wrapText="1"/>
    </xf>
    <xf numFmtId="0" fontId="5" fillId="0" borderId="0" xfId="4" applyFont="1" applyAlignment="1">
      <alignment horizontal="center" wrapText="1"/>
    </xf>
    <xf numFmtId="0" fontId="11" fillId="0" borderId="5" xfId="4" applyFont="1" applyBorder="1" applyAlignment="1">
      <alignment horizontal="center" wrapText="1"/>
    </xf>
    <xf numFmtId="0" fontId="11" fillId="0" borderId="18" xfId="4" applyFont="1" applyBorder="1" applyAlignment="1">
      <alignment horizontal="center" wrapText="1"/>
    </xf>
    <xf numFmtId="0" fontId="11" fillId="0" borderId="6" xfId="4" applyFont="1" applyBorder="1" applyAlignment="1">
      <alignment horizontal="center" wrapText="1"/>
    </xf>
    <xf numFmtId="4" fontId="9" fillId="0" borderId="7" xfId="4" applyNumberFormat="1" applyFont="1" applyBorder="1" applyAlignment="1">
      <alignment horizontal="center"/>
    </xf>
    <xf numFmtId="4" fontId="9" fillId="0" borderId="9" xfId="4" applyNumberFormat="1" applyFont="1" applyBorder="1" applyAlignment="1">
      <alignment horizontal="center"/>
    </xf>
    <xf numFmtId="4" fontId="9" fillId="0" borderId="8" xfId="4" applyNumberFormat="1" applyFont="1" applyBorder="1" applyAlignment="1">
      <alignment horizontal="center"/>
    </xf>
    <xf numFmtId="4" fontId="9" fillId="0" borderId="5" xfId="4" applyNumberFormat="1" applyFont="1" applyBorder="1" applyAlignment="1">
      <alignment horizontal="center"/>
    </xf>
    <xf numFmtId="4" fontId="9" fillId="0" borderId="6" xfId="4" applyNumberFormat="1" applyFont="1" applyBorder="1" applyAlignment="1">
      <alignment horizontal="center"/>
    </xf>
    <xf numFmtId="4" fontId="9" fillId="0" borderId="0" xfId="4" applyNumberFormat="1" applyFont="1" applyAlignment="1">
      <alignment wrapText="1"/>
    </xf>
    <xf numFmtId="0" fontId="11" fillId="0" borderId="1" xfId="4" applyFont="1" applyBorder="1" applyAlignment="1">
      <alignment horizontal="center" wrapText="1"/>
    </xf>
    <xf numFmtId="4" fontId="9" fillId="0" borderId="1" xfId="4" applyNumberFormat="1" applyFont="1" applyBorder="1" applyAlignment="1">
      <alignment horizontal="center"/>
    </xf>
  </cellXfs>
  <cellStyles count="13">
    <cellStyle name="Обычный" xfId="0" builtinId="0"/>
    <cellStyle name="Обычный 15" xfId="12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9"/>
  <sheetViews>
    <sheetView zoomScaleSheetLayoutView="20" workbookViewId="0">
      <selection activeCell="B40" sqref="B40"/>
    </sheetView>
  </sheetViews>
  <sheetFormatPr defaultRowHeight="12.75"/>
  <cols>
    <col min="1" max="1" width="18" style="7" customWidth="1"/>
    <col min="2" max="2" width="20" style="7" customWidth="1"/>
    <col min="3" max="3" width="108.85546875" style="8" customWidth="1"/>
    <col min="4" max="255" width="9.140625" style="7"/>
    <col min="256" max="256" width="13.7109375" style="7" customWidth="1"/>
    <col min="257" max="257" width="18.140625" style="7" customWidth="1"/>
    <col min="258" max="258" width="32.140625" style="7" customWidth="1"/>
    <col min="259" max="259" width="26" style="7" customWidth="1"/>
    <col min="260" max="511" width="9.140625" style="7"/>
    <col min="512" max="512" width="13.7109375" style="7" customWidth="1"/>
    <col min="513" max="513" width="18.140625" style="7" customWidth="1"/>
    <col min="514" max="514" width="32.140625" style="7" customWidth="1"/>
    <col min="515" max="515" width="26" style="7" customWidth="1"/>
    <col min="516" max="767" width="9.140625" style="7"/>
    <col min="768" max="768" width="13.7109375" style="7" customWidth="1"/>
    <col min="769" max="769" width="18.140625" style="7" customWidth="1"/>
    <col min="770" max="770" width="32.140625" style="7" customWidth="1"/>
    <col min="771" max="771" width="26" style="7" customWidth="1"/>
    <col min="772" max="1023" width="9.140625" style="7"/>
    <col min="1024" max="1024" width="13.7109375" style="7" customWidth="1"/>
    <col min="1025" max="1025" width="18.140625" style="7" customWidth="1"/>
    <col min="1026" max="1026" width="32.140625" style="7" customWidth="1"/>
    <col min="1027" max="1027" width="26" style="7" customWidth="1"/>
    <col min="1028" max="1279" width="9.140625" style="7"/>
    <col min="1280" max="1280" width="13.7109375" style="7" customWidth="1"/>
    <col min="1281" max="1281" width="18.140625" style="7" customWidth="1"/>
    <col min="1282" max="1282" width="32.140625" style="7" customWidth="1"/>
    <col min="1283" max="1283" width="26" style="7" customWidth="1"/>
    <col min="1284" max="1535" width="9.140625" style="7"/>
    <col min="1536" max="1536" width="13.7109375" style="7" customWidth="1"/>
    <col min="1537" max="1537" width="18.140625" style="7" customWidth="1"/>
    <col min="1538" max="1538" width="32.140625" style="7" customWidth="1"/>
    <col min="1539" max="1539" width="26" style="7" customWidth="1"/>
    <col min="1540" max="1791" width="9.140625" style="7"/>
    <col min="1792" max="1792" width="13.7109375" style="7" customWidth="1"/>
    <col min="1793" max="1793" width="18.140625" style="7" customWidth="1"/>
    <col min="1794" max="1794" width="32.140625" style="7" customWidth="1"/>
    <col min="1795" max="1795" width="26" style="7" customWidth="1"/>
    <col min="1796" max="2047" width="9.140625" style="7"/>
    <col min="2048" max="2048" width="13.7109375" style="7" customWidth="1"/>
    <col min="2049" max="2049" width="18.140625" style="7" customWidth="1"/>
    <col min="2050" max="2050" width="32.140625" style="7" customWidth="1"/>
    <col min="2051" max="2051" width="26" style="7" customWidth="1"/>
    <col min="2052" max="2303" width="9.140625" style="7"/>
    <col min="2304" max="2304" width="13.7109375" style="7" customWidth="1"/>
    <col min="2305" max="2305" width="18.140625" style="7" customWidth="1"/>
    <col min="2306" max="2306" width="32.140625" style="7" customWidth="1"/>
    <col min="2307" max="2307" width="26" style="7" customWidth="1"/>
    <col min="2308" max="2559" width="9.140625" style="7"/>
    <col min="2560" max="2560" width="13.7109375" style="7" customWidth="1"/>
    <col min="2561" max="2561" width="18.140625" style="7" customWidth="1"/>
    <col min="2562" max="2562" width="32.140625" style="7" customWidth="1"/>
    <col min="2563" max="2563" width="26" style="7" customWidth="1"/>
    <col min="2564" max="2815" width="9.140625" style="7"/>
    <col min="2816" max="2816" width="13.7109375" style="7" customWidth="1"/>
    <col min="2817" max="2817" width="18.140625" style="7" customWidth="1"/>
    <col min="2818" max="2818" width="32.140625" style="7" customWidth="1"/>
    <col min="2819" max="2819" width="26" style="7" customWidth="1"/>
    <col min="2820" max="3071" width="9.140625" style="7"/>
    <col min="3072" max="3072" width="13.7109375" style="7" customWidth="1"/>
    <col min="3073" max="3073" width="18.140625" style="7" customWidth="1"/>
    <col min="3074" max="3074" width="32.140625" style="7" customWidth="1"/>
    <col min="3075" max="3075" width="26" style="7" customWidth="1"/>
    <col min="3076" max="3327" width="9.140625" style="7"/>
    <col min="3328" max="3328" width="13.7109375" style="7" customWidth="1"/>
    <col min="3329" max="3329" width="18.140625" style="7" customWidth="1"/>
    <col min="3330" max="3330" width="32.140625" style="7" customWidth="1"/>
    <col min="3331" max="3331" width="26" style="7" customWidth="1"/>
    <col min="3332" max="3583" width="9.140625" style="7"/>
    <col min="3584" max="3584" width="13.7109375" style="7" customWidth="1"/>
    <col min="3585" max="3585" width="18.140625" style="7" customWidth="1"/>
    <col min="3586" max="3586" width="32.140625" style="7" customWidth="1"/>
    <col min="3587" max="3587" width="26" style="7" customWidth="1"/>
    <col min="3588" max="3839" width="9.140625" style="7"/>
    <col min="3840" max="3840" width="13.7109375" style="7" customWidth="1"/>
    <col min="3841" max="3841" width="18.140625" style="7" customWidth="1"/>
    <col min="3842" max="3842" width="32.140625" style="7" customWidth="1"/>
    <col min="3843" max="3843" width="26" style="7" customWidth="1"/>
    <col min="3844" max="4095" width="9.140625" style="7"/>
    <col min="4096" max="4096" width="13.7109375" style="7" customWidth="1"/>
    <col min="4097" max="4097" width="18.140625" style="7" customWidth="1"/>
    <col min="4098" max="4098" width="32.140625" style="7" customWidth="1"/>
    <col min="4099" max="4099" width="26" style="7" customWidth="1"/>
    <col min="4100" max="4351" width="9.140625" style="7"/>
    <col min="4352" max="4352" width="13.7109375" style="7" customWidth="1"/>
    <col min="4353" max="4353" width="18.140625" style="7" customWidth="1"/>
    <col min="4354" max="4354" width="32.140625" style="7" customWidth="1"/>
    <col min="4355" max="4355" width="26" style="7" customWidth="1"/>
    <col min="4356" max="4607" width="9.140625" style="7"/>
    <col min="4608" max="4608" width="13.7109375" style="7" customWidth="1"/>
    <col min="4609" max="4609" width="18.140625" style="7" customWidth="1"/>
    <col min="4610" max="4610" width="32.140625" style="7" customWidth="1"/>
    <col min="4611" max="4611" width="26" style="7" customWidth="1"/>
    <col min="4612" max="4863" width="9.140625" style="7"/>
    <col min="4864" max="4864" width="13.7109375" style="7" customWidth="1"/>
    <col min="4865" max="4865" width="18.140625" style="7" customWidth="1"/>
    <col min="4866" max="4866" width="32.140625" style="7" customWidth="1"/>
    <col min="4867" max="4867" width="26" style="7" customWidth="1"/>
    <col min="4868" max="5119" width="9.140625" style="7"/>
    <col min="5120" max="5120" width="13.7109375" style="7" customWidth="1"/>
    <col min="5121" max="5121" width="18.140625" style="7" customWidth="1"/>
    <col min="5122" max="5122" width="32.140625" style="7" customWidth="1"/>
    <col min="5123" max="5123" width="26" style="7" customWidth="1"/>
    <col min="5124" max="5375" width="9.140625" style="7"/>
    <col min="5376" max="5376" width="13.7109375" style="7" customWidth="1"/>
    <col min="5377" max="5377" width="18.140625" style="7" customWidth="1"/>
    <col min="5378" max="5378" width="32.140625" style="7" customWidth="1"/>
    <col min="5379" max="5379" width="26" style="7" customWidth="1"/>
    <col min="5380" max="5631" width="9.140625" style="7"/>
    <col min="5632" max="5632" width="13.7109375" style="7" customWidth="1"/>
    <col min="5633" max="5633" width="18.140625" style="7" customWidth="1"/>
    <col min="5634" max="5634" width="32.140625" style="7" customWidth="1"/>
    <col min="5635" max="5635" width="26" style="7" customWidth="1"/>
    <col min="5636" max="5887" width="9.140625" style="7"/>
    <col min="5888" max="5888" width="13.7109375" style="7" customWidth="1"/>
    <col min="5889" max="5889" width="18.140625" style="7" customWidth="1"/>
    <col min="5890" max="5890" width="32.140625" style="7" customWidth="1"/>
    <col min="5891" max="5891" width="26" style="7" customWidth="1"/>
    <col min="5892" max="6143" width="9.140625" style="7"/>
    <col min="6144" max="6144" width="13.7109375" style="7" customWidth="1"/>
    <col min="6145" max="6145" width="18.140625" style="7" customWidth="1"/>
    <col min="6146" max="6146" width="32.140625" style="7" customWidth="1"/>
    <col min="6147" max="6147" width="26" style="7" customWidth="1"/>
    <col min="6148" max="6399" width="9.140625" style="7"/>
    <col min="6400" max="6400" width="13.7109375" style="7" customWidth="1"/>
    <col min="6401" max="6401" width="18.140625" style="7" customWidth="1"/>
    <col min="6402" max="6402" width="32.140625" style="7" customWidth="1"/>
    <col min="6403" max="6403" width="26" style="7" customWidth="1"/>
    <col min="6404" max="6655" width="9.140625" style="7"/>
    <col min="6656" max="6656" width="13.7109375" style="7" customWidth="1"/>
    <col min="6657" max="6657" width="18.140625" style="7" customWidth="1"/>
    <col min="6658" max="6658" width="32.140625" style="7" customWidth="1"/>
    <col min="6659" max="6659" width="26" style="7" customWidth="1"/>
    <col min="6660" max="6911" width="9.140625" style="7"/>
    <col min="6912" max="6912" width="13.7109375" style="7" customWidth="1"/>
    <col min="6913" max="6913" width="18.140625" style="7" customWidth="1"/>
    <col min="6914" max="6914" width="32.140625" style="7" customWidth="1"/>
    <col min="6915" max="6915" width="26" style="7" customWidth="1"/>
    <col min="6916" max="7167" width="9.140625" style="7"/>
    <col min="7168" max="7168" width="13.7109375" style="7" customWidth="1"/>
    <col min="7169" max="7169" width="18.140625" style="7" customWidth="1"/>
    <col min="7170" max="7170" width="32.140625" style="7" customWidth="1"/>
    <col min="7171" max="7171" width="26" style="7" customWidth="1"/>
    <col min="7172" max="7423" width="9.140625" style="7"/>
    <col min="7424" max="7424" width="13.7109375" style="7" customWidth="1"/>
    <col min="7425" max="7425" width="18.140625" style="7" customWidth="1"/>
    <col min="7426" max="7426" width="32.140625" style="7" customWidth="1"/>
    <col min="7427" max="7427" width="26" style="7" customWidth="1"/>
    <col min="7428" max="7679" width="9.140625" style="7"/>
    <col min="7680" max="7680" width="13.7109375" style="7" customWidth="1"/>
    <col min="7681" max="7681" width="18.140625" style="7" customWidth="1"/>
    <col min="7682" max="7682" width="32.140625" style="7" customWidth="1"/>
    <col min="7683" max="7683" width="26" style="7" customWidth="1"/>
    <col min="7684" max="7935" width="9.140625" style="7"/>
    <col min="7936" max="7936" width="13.7109375" style="7" customWidth="1"/>
    <col min="7937" max="7937" width="18.140625" style="7" customWidth="1"/>
    <col min="7938" max="7938" width="32.140625" style="7" customWidth="1"/>
    <col min="7939" max="7939" width="26" style="7" customWidth="1"/>
    <col min="7940" max="8191" width="9.140625" style="7"/>
    <col min="8192" max="8192" width="13.7109375" style="7" customWidth="1"/>
    <col min="8193" max="8193" width="18.140625" style="7" customWidth="1"/>
    <col min="8194" max="8194" width="32.140625" style="7" customWidth="1"/>
    <col min="8195" max="8195" width="26" style="7" customWidth="1"/>
    <col min="8196" max="8447" width="9.140625" style="7"/>
    <col min="8448" max="8448" width="13.7109375" style="7" customWidth="1"/>
    <col min="8449" max="8449" width="18.140625" style="7" customWidth="1"/>
    <col min="8450" max="8450" width="32.140625" style="7" customWidth="1"/>
    <col min="8451" max="8451" width="26" style="7" customWidth="1"/>
    <col min="8452" max="8703" width="9.140625" style="7"/>
    <col min="8704" max="8704" width="13.7109375" style="7" customWidth="1"/>
    <col min="8705" max="8705" width="18.140625" style="7" customWidth="1"/>
    <col min="8706" max="8706" width="32.140625" style="7" customWidth="1"/>
    <col min="8707" max="8707" width="26" style="7" customWidth="1"/>
    <col min="8708" max="8959" width="9.140625" style="7"/>
    <col min="8960" max="8960" width="13.7109375" style="7" customWidth="1"/>
    <col min="8961" max="8961" width="18.140625" style="7" customWidth="1"/>
    <col min="8962" max="8962" width="32.140625" style="7" customWidth="1"/>
    <col min="8963" max="8963" width="26" style="7" customWidth="1"/>
    <col min="8964" max="9215" width="9.140625" style="7"/>
    <col min="9216" max="9216" width="13.7109375" style="7" customWidth="1"/>
    <col min="9217" max="9217" width="18.140625" style="7" customWidth="1"/>
    <col min="9218" max="9218" width="32.140625" style="7" customWidth="1"/>
    <col min="9219" max="9219" width="26" style="7" customWidth="1"/>
    <col min="9220" max="9471" width="9.140625" style="7"/>
    <col min="9472" max="9472" width="13.7109375" style="7" customWidth="1"/>
    <col min="9473" max="9473" width="18.140625" style="7" customWidth="1"/>
    <col min="9474" max="9474" width="32.140625" style="7" customWidth="1"/>
    <col min="9475" max="9475" width="26" style="7" customWidth="1"/>
    <col min="9476" max="9727" width="9.140625" style="7"/>
    <col min="9728" max="9728" width="13.7109375" style="7" customWidth="1"/>
    <col min="9729" max="9729" width="18.140625" style="7" customWidth="1"/>
    <col min="9730" max="9730" width="32.140625" style="7" customWidth="1"/>
    <col min="9731" max="9731" width="26" style="7" customWidth="1"/>
    <col min="9732" max="9983" width="9.140625" style="7"/>
    <col min="9984" max="9984" width="13.7109375" style="7" customWidth="1"/>
    <col min="9985" max="9985" width="18.140625" style="7" customWidth="1"/>
    <col min="9986" max="9986" width="32.140625" style="7" customWidth="1"/>
    <col min="9987" max="9987" width="26" style="7" customWidth="1"/>
    <col min="9988" max="10239" width="9.140625" style="7"/>
    <col min="10240" max="10240" width="13.7109375" style="7" customWidth="1"/>
    <col min="10241" max="10241" width="18.140625" style="7" customWidth="1"/>
    <col min="10242" max="10242" width="32.140625" style="7" customWidth="1"/>
    <col min="10243" max="10243" width="26" style="7" customWidth="1"/>
    <col min="10244" max="10495" width="9.140625" style="7"/>
    <col min="10496" max="10496" width="13.7109375" style="7" customWidth="1"/>
    <col min="10497" max="10497" width="18.140625" style="7" customWidth="1"/>
    <col min="10498" max="10498" width="32.140625" style="7" customWidth="1"/>
    <col min="10499" max="10499" width="26" style="7" customWidth="1"/>
    <col min="10500" max="10751" width="9.140625" style="7"/>
    <col min="10752" max="10752" width="13.7109375" style="7" customWidth="1"/>
    <col min="10753" max="10753" width="18.140625" style="7" customWidth="1"/>
    <col min="10754" max="10754" width="32.140625" style="7" customWidth="1"/>
    <col min="10755" max="10755" width="26" style="7" customWidth="1"/>
    <col min="10756" max="11007" width="9.140625" style="7"/>
    <col min="11008" max="11008" width="13.7109375" style="7" customWidth="1"/>
    <col min="11009" max="11009" width="18.140625" style="7" customWidth="1"/>
    <col min="11010" max="11010" width="32.140625" style="7" customWidth="1"/>
    <col min="11011" max="11011" width="26" style="7" customWidth="1"/>
    <col min="11012" max="11263" width="9.140625" style="7"/>
    <col min="11264" max="11264" width="13.7109375" style="7" customWidth="1"/>
    <col min="11265" max="11265" width="18.140625" style="7" customWidth="1"/>
    <col min="11266" max="11266" width="32.140625" style="7" customWidth="1"/>
    <col min="11267" max="11267" width="26" style="7" customWidth="1"/>
    <col min="11268" max="11519" width="9.140625" style="7"/>
    <col min="11520" max="11520" width="13.7109375" style="7" customWidth="1"/>
    <col min="11521" max="11521" width="18.140625" style="7" customWidth="1"/>
    <col min="11522" max="11522" width="32.140625" style="7" customWidth="1"/>
    <col min="11523" max="11523" width="26" style="7" customWidth="1"/>
    <col min="11524" max="11775" width="9.140625" style="7"/>
    <col min="11776" max="11776" width="13.7109375" style="7" customWidth="1"/>
    <col min="11777" max="11777" width="18.140625" style="7" customWidth="1"/>
    <col min="11778" max="11778" width="32.140625" style="7" customWidth="1"/>
    <col min="11779" max="11779" width="26" style="7" customWidth="1"/>
    <col min="11780" max="12031" width="9.140625" style="7"/>
    <col min="12032" max="12032" width="13.7109375" style="7" customWidth="1"/>
    <col min="12033" max="12033" width="18.140625" style="7" customWidth="1"/>
    <col min="12034" max="12034" width="32.140625" style="7" customWidth="1"/>
    <col min="12035" max="12035" width="26" style="7" customWidth="1"/>
    <col min="12036" max="12287" width="9.140625" style="7"/>
    <col min="12288" max="12288" width="13.7109375" style="7" customWidth="1"/>
    <col min="12289" max="12289" width="18.140625" style="7" customWidth="1"/>
    <col min="12290" max="12290" width="32.140625" style="7" customWidth="1"/>
    <col min="12291" max="12291" width="26" style="7" customWidth="1"/>
    <col min="12292" max="12543" width="9.140625" style="7"/>
    <col min="12544" max="12544" width="13.7109375" style="7" customWidth="1"/>
    <col min="12545" max="12545" width="18.140625" style="7" customWidth="1"/>
    <col min="12546" max="12546" width="32.140625" style="7" customWidth="1"/>
    <col min="12547" max="12547" width="26" style="7" customWidth="1"/>
    <col min="12548" max="12799" width="9.140625" style="7"/>
    <col min="12800" max="12800" width="13.7109375" style="7" customWidth="1"/>
    <col min="12801" max="12801" width="18.140625" style="7" customWidth="1"/>
    <col min="12802" max="12802" width="32.140625" style="7" customWidth="1"/>
    <col min="12803" max="12803" width="26" style="7" customWidth="1"/>
    <col min="12804" max="13055" width="9.140625" style="7"/>
    <col min="13056" max="13056" width="13.7109375" style="7" customWidth="1"/>
    <col min="13057" max="13057" width="18.140625" style="7" customWidth="1"/>
    <col min="13058" max="13058" width="32.140625" style="7" customWidth="1"/>
    <col min="13059" max="13059" width="26" style="7" customWidth="1"/>
    <col min="13060" max="13311" width="9.140625" style="7"/>
    <col min="13312" max="13312" width="13.7109375" style="7" customWidth="1"/>
    <col min="13313" max="13313" width="18.140625" style="7" customWidth="1"/>
    <col min="13314" max="13314" width="32.140625" style="7" customWidth="1"/>
    <col min="13315" max="13315" width="26" style="7" customWidth="1"/>
    <col min="13316" max="13567" width="9.140625" style="7"/>
    <col min="13568" max="13568" width="13.7109375" style="7" customWidth="1"/>
    <col min="13569" max="13569" width="18.140625" style="7" customWidth="1"/>
    <col min="13570" max="13570" width="32.140625" style="7" customWidth="1"/>
    <col min="13571" max="13571" width="26" style="7" customWidth="1"/>
    <col min="13572" max="13823" width="9.140625" style="7"/>
    <col min="13824" max="13824" width="13.7109375" style="7" customWidth="1"/>
    <col min="13825" max="13825" width="18.140625" style="7" customWidth="1"/>
    <col min="13826" max="13826" width="32.140625" style="7" customWidth="1"/>
    <col min="13827" max="13827" width="26" style="7" customWidth="1"/>
    <col min="13828" max="14079" width="9.140625" style="7"/>
    <col min="14080" max="14080" width="13.7109375" style="7" customWidth="1"/>
    <col min="14081" max="14081" width="18.140625" style="7" customWidth="1"/>
    <col min="14082" max="14082" width="32.140625" style="7" customWidth="1"/>
    <col min="14083" max="14083" width="26" style="7" customWidth="1"/>
    <col min="14084" max="14335" width="9.140625" style="7"/>
    <col min="14336" max="14336" width="13.7109375" style="7" customWidth="1"/>
    <col min="14337" max="14337" width="18.140625" style="7" customWidth="1"/>
    <col min="14338" max="14338" width="32.140625" style="7" customWidth="1"/>
    <col min="14339" max="14339" width="26" style="7" customWidth="1"/>
    <col min="14340" max="14591" width="9.140625" style="7"/>
    <col min="14592" max="14592" width="13.7109375" style="7" customWidth="1"/>
    <col min="14593" max="14593" width="18.140625" style="7" customWidth="1"/>
    <col min="14594" max="14594" width="32.140625" style="7" customWidth="1"/>
    <col min="14595" max="14595" width="26" style="7" customWidth="1"/>
    <col min="14596" max="14847" width="9.140625" style="7"/>
    <col min="14848" max="14848" width="13.7109375" style="7" customWidth="1"/>
    <col min="14849" max="14849" width="18.140625" style="7" customWidth="1"/>
    <col min="14850" max="14850" width="32.140625" style="7" customWidth="1"/>
    <col min="14851" max="14851" width="26" style="7" customWidth="1"/>
    <col min="14852" max="15103" width="9.140625" style="7"/>
    <col min="15104" max="15104" width="13.7109375" style="7" customWidth="1"/>
    <col min="15105" max="15105" width="18.140625" style="7" customWidth="1"/>
    <col min="15106" max="15106" width="32.140625" style="7" customWidth="1"/>
    <col min="15107" max="15107" width="26" style="7" customWidth="1"/>
    <col min="15108" max="15359" width="9.140625" style="7"/>
    <col min="15360" max="15360" width="13.7109375" style="7" customWidth="1"/>
    <col min="15361" max="15361" width="18.140625" style="7" customWidth="1"/>
    <col min="15362" max="15362" width="32.140625" style="7" customWidth="1"/>
    <col min="15363" max="15363" width="26" style="7" customWidth="1"/>
    <col min="15364" max="15615" width="9.140625" style="7"/>
    <col min="15616" max="15616" width="13.7109375" style="7" customWidth="1"/>
    <col min="15617" max="15617" width="18.140625" style="7" customWidth="1"/>
    <col min="15618" max="15618" width="32.140625" style="7" customWidth="1"/>
    <col min="15619" max="15619" width="26" style="7" customWidth="1"/>
    <col min="15620" max="15871" width="9.140625" style="7"/>
    <col min="15872" max="15872" width="13.7109375" style="7" customWidth="1"/>
    <col min="15873" max="15873" width="18.140625" style="7" customWidth="1"/>
    <col min="15874" max="15874" width="32.140625" style="7" customWidth="1"/>
    <col min="15875" max="15875" width="26" style="7" customWidth="1"/>
    <col min="15876" max="16127" width="9.140625" style="7"/>
    <col min="16128" max="16128" width="13.7109375" style="7" customWidth="1"/>
    <col min="16129" max="16129" width="18.140625" style="7" customWidth="1"/>
    <col min="16130" max="16130" width="32.140625" style="7" customWidth="1"/>
    <col min="16131" max="16131" width="26" style="7" customWidth="1"/>
    <col min="16132" max="16384" width="9.140625" style="7"/>
  </cols>
  <sheetData>
    <row r="1" spans="1:5" ht="75" customHeight="1">
      <c r="C1" s="229" t="s">
        <v>488</v>
      </c>
      <c r="D1" s="68"/>
      <c r="E1" s="68"/>
    </row>
    <row r="4" spans="1:5" s="36" customFormat="1" ht="36" customHeight="1">
      <c r="A4" s="281" t="s">
        <v>350</v>
      </c>
      <c r="B4" s="282"/>
      <c r="C4" s="282"/>
    </row>
    <row r="5" spans="1:5" s="36" customFormat="1" ht="18.75">
      <c r="A5" s="37"/>
      <c r="C5" s="38"/>
    </row>
    <row r="6" spans="1:5" s="1" customFormat="1" ht="56.25" customHeight="1">
      <c r="A6" s="64" t="s">
        <v>6</v>
      </c>
      <c r="B6" s="64" t="s">
        <v>4</v>
      </c>
      <c r="C6" s="64" t="s">
        <v>7</v>
      </c>
    </row>
    <row r="7" spans="1:5" s="1" customFormat="1" ht="20.45" customHeight="1" thickBot="1">
      <c r="A7" s="283" t="s">
        <v>351</v>
      </c>
      <c r="B7" s="284"/>
      <c r="C7" s="284"/>
    </row>
    <row r="8" spans="1:5" s="35" customFormat="1" ht="18.75" customHeight="1">
      <c r="A8" s="287">
        <v>801</v>
      </c>
      <c r="B8" s="287" t="s">
        <v>335</v>
      </c>
      <c r="C8" s="288" t="s">
        <v>228</v>
      </c>
    </row>
    <row r="9" spans="1:5" s="35" customFormat="1" ht="24" customHeight="1" thickBot="1">
      <c r="A9" s="286"/>
      <c r="B9" s="286"/>
      <c r="C9" s="289"/>
    </row>
    <row r="10" spans="1:5" s="1" customFormat="1" ht="18.75" customHeight="1">
      <c r="A10" s="287">
        <v>801</v>
      </c>
      <c r="B10" s="287" t="s">
        <v>212</v>
      </c>
      <c r="C10" s="290" t="s">
        <v>229</v>
      </c>
    </row>
    <row r="11" spans="1:5" s="1" customFormat="1" ht="19.5" thickBot="1">
      <c r="A11" s="286"/>
      <c r="B11" s="286"/>
      <c r="C11" s="291"/>
    </row>
    <row r="12" spans="1:5" s="1" customFormat="1" ht="42.75" customHeight="1">
      <c r="A12" s="109">
        <v>801</v>
      </c>
      <c r="B12" s="110" t="s">
        <v>213</v>
      </c>
      <c r="C12" s="111" t="s">
        <v>230</v>
      </c>
    </row>
    <row r="13" spans="1:5" s="1" customFormat="1" ht="36.75" customHeight="1">
      <c r="A13" s="292">
        <v>801</v>
      </c>
      <c r="B13" s="292" t="s">
        <v>214</v>
      </c>
      <c r="C13" s="293" t="s">
        <v>231</v>
      </c>
    </row>
    <row r="14" spans="1:5" hidden="1">
      <c r="A14" s="292"/>
      <c r="B14" s="292"/>
      <c r="C14" s="293"/>
    </row>
    <row r="15" spans="1:5" ht="38.25">
      <c r="A15" s="64">
        <v>801</v>
      </c>
      <c r="B15" s="64" t="s">
        <v>215</v>
      </c>
      <c r="C15" s="112" t="s">
        <v>232</v>
      </c>
    </row>
    <row r="16" spans="1:5" ht="30" customHeight="1" thickBot="1">
      <c r="A16" s="285">
        <v>801</v>
      </c>
      <c r="B16" s="285" t="s">
        <v>216</v>
      </c>
      <c r="C16" s="294" t="s">
        <v>233</v>
      </c>
    </row>
    <row r="17" spans="1:3" ht="27.75" hidden="1" customHeight="1" thickBot="1">
      <c r="A17" s="286"/>
      <c r="B17" s="286"/>
      <c r="C17" s="295"/>
    </row>
    <row r="18" spans="1:3" ht="22.5" customHeight="1">
      <c r="A18" s="287">
        <v>801</v>
      </c>
      <c r="B18" s="287" t="s">
        <v>217</v>
      </c>
      <c r="C18" s="296" t="s">
        <v>234</v>
      </c>
    </row>
    <row r="19" spans="1:3" ht="18" customHeight="1" thickBot="1">
      <c r="A19" s="286"/>
      <c r="B19" s="286"/>
      <c r="C19" s="295"/>
    </row>
    <row r="20" spans="1:3" ht="13.5" thickBot="1">
      <c r="A20" s="113">
        <v>801</v>
      </c>
      <c r="B20" s="114" t="s">
        <v>218</v>
      </c>
      <c r="C20" s="115" t="s">
        <v>235</v>
      </c>
    </row>
    <row r="21" spans="1:3" ht="13.5" thickBot="1">
      <c r="A21" s="113">
        <v>801</v>
      </c>
      <c r="B21" s="114" t="s">
        <v>219</v>
      </c>
      <c r="C21" s="115" t="s">
        <v>205</v>
      </c>
    </row>
    <row r="22" spans="1:3" ht="13.5" thickBot="1">
      <c r="A22" s="113">
        <v>801</v>
      </c>
      <c r="B22" s="114" t="s">
        <v>220</v>
      </c>
      <c r="C22" s="115" t="s">
        <v>236</v>
      </c>
    </row>
    <row r="23" spans="1:3" ht="39" thickBot="1">
      <c r="A23" s="113">
        <v>801</v>
      </c>
      <c r="B23" s="114" t="s">
        <v>221</v>
      </c>
      <c r="C23" s="115" t="s">
        <v>237</v>
      </c>
    </row>
    <row r="24" spans="1:3" ht="39" thickBot="1">
      <c r="A24" s="113">
        <v>801</v>
      </c>
      <c r="B24" s="114" t="s">
        <v>222</v>
      </c>
      <c r="C24" s="115" t="s">
        <v>238</v>
      </c>
    </row>
    <row r="25" spans="1:3" ht="39" thickBot="1">
      <c r="A25" s="113">
        <v>801</v>
      </c>
      <c r="B25" s="114" t="s">
        <v>223</v>
      </c>
      <c r="C25" s="115" t="s">
        <v>239</v>
      </c>
    </row>
    <row r="26" spans="1:3" ht="39" thickBot="1">
      <c r="A26" s="113">
        <v>801</v>
      </c>
      <c r="B26" s="114" t="s">
        <v>224</v>
      </c>
      <c r="C26" s="115" t="s">
        <v>240</v>
      </c>
    </row>
    <row r="27" spans="1:3" ht="39" thickBot="1">
      <c r="A27" s="113">
        <v>801</v>
      </c>
      <c r="B27" s="114" t="s">
        <v>225</v>
      </c>
      <c r="C27" s="115" t="s">
        <v>241</v>
      </c>
    </row>
    <row r="28" spans="1:3" ht="13.5" thickBot="1">
      <c r="A28" s="113">
        <v>801</v>
      </c>
      <c r="B28" s="114" t="s">
        <v>226</v>
      </c>
      <c r="C28" s="115" t="s">
        <v>242</v>
      </c>
    </row>
    <row r="29" spans="1:3">
      <c r="A29" s="287">
        <v>801</v>
      </c>
      <c r="B29" s="287" t="s">
        <v>227</v>
      </c>
      <c r="C29" s="296" t="s">
        <v>243</v>
      </c>
    </row>
    <row r="30" spans="1:3" ht="13.5" thickBot="1">
      <c r="A30" s="286"/>
      <c r="B30" s="286"/>
      <c r="C30" s="295"/>
    </row>
    <row r="31" spans="1:3">
      <c r="A31" s="287">
        <v>801</v>
      </c>
      <c r="B31" s="287" t="s">
        <v>244</v>
      </c>
      <c r="C31" s="296" t="s">
        <v>245</v>
      </c>
    </row>
    <row r="32" spans="1:3" ht="13.5" thickBot="1">
      <c r="A32" s="286"/>
      <c r="B32" s="286"/>
      <c r="C32" s="295"/>
    </row>
    <row r="33" spans="1:3" ht="26.25" thickBot="1">
      <c r="A33" s="113">
        <v>801</v>
      </c>
      <c r="B33" s="114" t="s">
        <v>246</v>
      </c>
      <c r="C33" s="115" t="s">
        <v>247</v>
      </c>
    </row>
    <row r="34" spans="1:3">
      <c r="A34" s="287">
        <v>801</v>
      </c>
      <c r="B34" s="287" t="s">
        <v>248</v>
      </c>
      <c r="C34" s="296" t="s">
        <v>249</v>
      </c>
    </row>
    <row r="35" spans="1:3" ht="13.5" thickBot="1">
      <c r="A35" s="286"/>
      <c r="B35" s="286"/>
      <c r="C35" s="295"/>
    </row>
    <row r="36" spans="1:3" ht="13.5" thickBot="1">
      <c r="A36" s="113">
        <v>801</v>
      </c>
      <c r="B36" s="114" t="s">
        <v>250</v>
      </c>
      <c r="C36" s="115" t="s">
        <v>251</v>
      </c>
    </row>
    <row r="37" spans="1:3" ht="13.5" thickBot="1">
      <c r="A37" s="113">
        <v>801</v>
      </c>
      <c r="B37" s="114" t="s">
        <v>252</v>
      </c>
      <c r="C37" s="115" t="s">
        <v>253</v>
      </c>
    </row>
    <row r="38" spans="1:3" ht="13.5" thickBot="1">
      <c r="A38" s="113">
        <v>801</v>
      </c>
      <c r="B38" s="114" t="s">
        <v>254</v>
      </c>
      <c r="C38" s="115" t="s">
        <v>255</v>
      </c>
    </row>
    <row r="39" spans="1:3" ht="13.5" thickBot="1">
      <c r="A39" s="113">
        <v>801</v>
      </c>
      <c r="B39" s="114" t="s">
        <v>388</v>
      </c>
      <c r="C39" s="115" t="s">
        <v>256</v>
      </c>
    </row>
    <row r="40" spans="1:3" ht="13.5" thickBot="1">
      <c r="A40" s="113">
        <v>801</v>
      </c>
      <c r="B40" s="114" t="s">
        <v>487</v>
      </c>
      <c r="C40" s="115" t="s">
        <v>257</v>
      </c>
    </row>
    <row r="41" spans="1:3" ht="13.5" thickBot="1">
      <c r="A41" s="113">
        <v>801</v>
      </c>
      <c r="B41" s="114" t="s">
        <v>371</v>
      </c>
      <c r="C41" s="208" t="s">
        <v>258</v>
      </c>
    </row>
    <row r="42" spans="1:3" ht="24.75" customHeight="1" thickBot="1">
      <c r="A42" s="113">
        <v>801</v>
      </c>
      <c r="B42" s="207" t="s">
        <v>372</v>
      </c>
      <c r="C42" s="209" t="s">
        <v>337</v>
      </c>
    </row>
    <row r="43" spans="1:3" ht="26.25" thickBot="1">
      <c r="A43" s="113">
        <v>801</v>
      </c>
      <c r="B43" s="114" t="s">
        <v>373</v>
      </c>
      <c r="C43" s="116" t="s">
        <v>259</v>
      </c>
    </row>
    <row r="44" spans="1:3" ht="26.25" thickBot="1">
      <c r="A44" s="113">
        <v>801</v>
      </c>
      <c r="B44" s="114" t="s">
        <v>374</v>
      </c>
      <c r="C44" s="116" t="s">
        <v>260</v>
      </c>
    </row>
    <row r="45" spans="1:3" ht="13.5" thickBot="1">
      <c r="A45" s="113">
        <v>801</v>
      </c>
      <c r="B45" s="114" t="s">
        <v>375</v>
      </c>
      <c r="C45" s="115" t="s">
        <v>336</v>
      </c>
    </row>
    <row r="46" spans="1:3">
      <c r="A46" s="287">
        <v>801</v>
      </c>
      <c r="B46" s="287" t="s">
        <v>376</v>
      </c>
      <c r="C46" s="296" t="s">
        <v>261</v>
      </c>
    </row>
    <row r="47" spans="1:3" ht="13.5" thickBot="1">
      <c r="A47" s="286"/>
      <c r="B47" s="286"/>
      <c r="C47" s="295"/>
    </row>
    <row r="48" spans="1:3">
      <c r="A48" s="287">
        <v>801</v>
      </c>
      <c r="B48" s="287" t="s">
        <v>377</v>
      </c>
      <c r="C48" s="296" t="s">
        <v>262</v>
      </c>
    </row>
    <row r="49" spans="1:5" ht="13.5" thickBot="1">
      <c r="A49" s="286"/>
      <c r="B49" s="286"/>
      <c r="C49" s="295"/>
    </row>
    <row r="50" spans="1:5">
      <c r="A50" s="287">
        <v>801</v>
      </c>
      <c r="B50" s="287" t="s">
        <v>378</v>
      </c>
      <c r="C50" s="290" t="s">
        <v>263</v>
      </c>
    </row>
    <row r="51" spans="1:5" ht="13.5" thickBot="1">
      <c r="A51" s="286"/>
      <c r="B51" s="286"/>
      <c r="C51" s="291"/>
    </row>
    <row r="52" spans="1:5" ht="26.25" thickBot="1">
      <c r="A52" s="113">
        <v>801</v>
      </c>
      <c r="B52" s="114" t="s">
        <v>379</v>
      </c>
      <c r="C52" s="116" t="s">
        <v>264</v>
      </c>
    </row>
    <row r="53" spans="1:5" ht="13.5" thickBot="1">
      <c r="A53" s="113">
        <v>801</v>
      </c>
      <c r="B53" s="114" t="s">
        <v>380</v>
      </c>
      <c r="C53" s="116" t="s">
        <v>265</v>
      </c>
    </row>
    <row r="54" spans="1:5" ht="26.25" thickBot="1">
      <c r="A54" s="113">
        <v>801</v>
      </c>
      <c r="B54" s="114" t="s">
        <v>381</v>
      </c>
      <c r="C54" s="115" t="s">
        <v>266</v>
      </c>
    </row>
    <row r="55" spans="1:5" ht="43.5" customHeight="1">
      <c r="A55" s="297" t="s">
        <v>382</v>
      </c>
      <c r="B55" s="298"/>
      <c r="C55" s="299"/>
      <c r="D55" s="8"/>
    </row>
    <row r="56" spans="1:5">
      <c r="A56" s="70" t="s">
        <v>268</v>
      </c>
      <c r="B56" s="64" t="s">
        <v>11</v>
      </c>
      <c r="C56" s="117" t="s">
        <v>339</v>
      </c>
      <c r="D56" s="8"/>
    </row>
    <row r="57" spans="1:5">
      <c r="A57" s="78"/>
      <c r="B57" s="79"/>
      <c r="C57" s="80"/>
      <c r="D57" s="8"/>
    </row>
    <row r="58" spans="1:5" ht="18.75">
      <c r="B58" s="300"/>
      <c r="C58" s="300"/>
      <c r="D58" s="300"/>
      <c r="E58" s="300"/>
    </row>
    <row r="59" spans="1:5" ht="104.25" customHeight="1">
      <c r="A59" s="301" t="s">
        <v>383</v>
      </c>
      <c r="B59" s="301"/>
      <c r="C59" s="301"/>
      <c r="D59" s="81"/>
      <c r="E59" s="81"/>
    </row>
  </sheetData>
  <mergeCells count="38">
    <mergeCell ref="A55:C55"/>
    <mergeCell ref="B58:E58"/>
    <mergeCell ref="A59:C59"/>
    <mergeCell ref="A46:A47"/>
    <mergeCell ref="B46:B47"/>
    <mergeCell ref="C46:C47"/>
    <mergeCell ref="A48:A49"/>
    <mergeCell ref="B48:B49"/>
    <mergeCell ref="C48:C49"/>
    <mergeCell ref="A34:A35"/>
    <mergeCell ref="B34:B35"/>
    <mergeCell ref="C34:C35"/>
    <mergeCell ref="A50:A51"/>
    <mergeCell ref="B50:B51"/>
    <mergeCell ref="C50:C51"/>
    <mergeCell ref="C29:C30"/>
    <mergeCell ref="B8:B9"/>
    <mergeCell ref="B10:B11"/>
    <mergeCell ref="B13:B14"/>
    <mergeCell ref="A31:A32"/>
    <mergeCell ref="B31:B32"/>
    <mergeCell ref="C31:C32"/>
    <mergeCell ref="A4:C4"/>
    <mergeCell ref="A7:C7"/>
    <mergeCell ref="B16:B17"/>
    <mergeCell ref="B18:B19"/>
    <mergeCell ref="B29:B30"/>
    <mergeCell ref="A8:A9"/>
    <mergeCell ref="C8:C9"/>
    <mergeCell ref="A10:A11"/>
    <mergeCell ref="C10:C11"/>
    <mergeCell ref="A13:A14"/>
    <mergeCell ref="C13:C14"/>
    <mergeCell ref="A16:A17"/>
    <mergeCell ref="C16:C17"/>
    <mergeCell ref="A18:A19"/>
    <mergeCell ref="C18:C19"/>
    <mergeCell ref="A29:A30"/>
  </mergeCells>
  <pageMargins left="0.15748031496062992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34"/>
  <sheetViews>
    <sheetView workbookViewId="0">
      <selection activeCell="M77" sqref="M77"/>
    </sheetView>
  </sheetViews>
  <sheetFormatPr defaultColWidth="36" defaultRowHeight="12.75"/>
  <cols>
    <col min="1" max="1" width="57.7109375" style="25" customWidth="1"/>
    <col min="2" max="2" width="8.42578125" style="25" customWidth="1"/>
    <col min="3" max="3" width="7.42578125" style="27" customWidth="1"/>
    <col min="4" max="4" width="5.7109375" style="27" customWidth="1"/>
    <col min="5" max="5" width="16.42578125" style="27" customWidth="1"/>
    <col min="6" max="6" width="8.5703125" style="27" customWidth="1"/>
    <col min="7" max="7" width="16.140625" style="105" hidden="1" customWidth="1"/>
    <col min="8" max="8" width="0.140625" style="105" customWidth="1"/>
    <col min="9" max="9" width="16.140625" style="105" customWidth="1"/>
    <col min="10" max="10" width="13" style="106" customWidth="1"/>
    <col min="11" max="11" width="0.140625" style="28" hidden="1" customWidth="1"/>
    <col min="12" max="254" width="9.140625" style="28" customWidth="1"/>
    <col min="255" max="255" width="3.5703125" style="28" customWidth="1"/>
    <col min="256" max="16384" width="36" style="28"/>
  </cols>
  <sheetData>
    <row r="1" spans="1:13" ht="159.75" customHeight="1">
      <c r="A1" s="2"/>
      <c r="B1" s="2"/>
      <c r="C1" s="2"/>
      <c r="F1" s="306" t="s">
        <v>563</v>
      </c>
      <c r="G1" s="306"/>
      <c r="H1" s="306"/>
      <c r="I1" s="306"/>
      <c r="J1" s="306"/>
      <c r="K1" s="306"/>
      <c r="L1" s="335"/>
      <c r="M1" s="335"/>
    </row>
    <row r="2" spans="1:13" ht="16.5" customHeight="1">
      <c r="B2" s="26"/>
      <c r="G2" s="84"/>
      <c r="H2" s="84"/>
      <c r="I2" s="84"/>
      <c r="J2" s="84"/>
    </row>
    <row r="3" spans="1:13" s="30" customFormat="1" ht="47.25" customHeight="1">
      <c r="A3" s="281" t="s">
        <v>532</v>
      </c>
      <c r="B3" s="281"/>
      <c r="C3" s="281"/>
      <c r="D3" s="281"/>
      <c r="E3" s="281"/>
      <c r="F3" s="281"/>
      <c r="G3" s="35"/>
      <c r="H3" s="35"/>
      <c r="I3" s="35"/>
      <c r="J3" s="85"/>
    </row>
    <row r="4" spans="1:13" s="29" customFormat="1" ht="15.75">
      <c r="A4" s="86"/>
      <c r="B4" s="86"/>
      <c r="C4" s="86"/>
      <c r="D4" s="86"/>
      <c r="E4" s="87"/>
      <c r="F4" s="88"/>
      <c r="G4" s="88"/>
      <c r="H4" s="88"/>
      <c r="I4" s="227"/>
      <c r="J4" s="129" t="s">
        <v>309</v>
      </c>
    </row>
    <row r="5" spans="1:13" s="50" customFormat="1" ht="81.75" customHeight="1">
      <c r="A5" s="176" t="s">
        <v>69</v>
      </c>
      <c r="B5" s="176"/>
      <c r="C5" s="175" t="s">
        <v>162</v>
      </c>
      <c r="D5" s="175" t="s">
        <v>163</v>
      </c>
      <c r="E5" s="175" t="s">
        <v>164</v>
      </c>
      <c r="F5" s="175" t="s">
        <v>165</v>
      </c>
      <c r="G5" s="188" t="s">
        <v>540</v>
      </c>
      <c r="H5" s="188" t="s">
        <v>343</v>
      </c>
      <c r="I5" s="188" t="s">
        <v>492</v>
      </c>
      <c r="J5" s="188" t="s">
        <v>529</v>
      </c>
    </row>
    <row r="6" spans="1:13" s="49" customFormat="1">
      <c r="A6" s="172">
        <v>1</v>
      </c>
      <c r="B6" s="172">
        <v>2</v>
      </c>
      <c r="C6" s="175" t="s">
        <v>70</v>
      </c>
      <c r="D6" s="175" t="s">
        <v>71</v>
      </c>
      <c r="E6" s="175" t="s">
        <v>72</v>
      </c>
      <c r="F6" s="175" t="s">
        <v>73</v>
      </c>
      <c r="G6" s="188"/>
      <c r="H6" s="188"/>
      <c r="I6" s="188"/>
      <c r="J6" s="189">
        <v>7</v>
      </c>
    </row>
    <row r="7" spans="1:13" s="49" customFormat="1">
      <c r="A7" s="167" t="s">
        <v>426</v>
      </c>
      <c r="B7" s="172"/>
      <c r="C7" s="175"/>
      <c r="D7" s="175"/>
      <c r="E7" s="175"/>
      <c r="F7" s="175"/>
      <c r="G7" s="188"/>
      <c r="H7" s="188"/>
      <c r="I7" s="188"/>
      <c r="J7" s="189"/>
    </row>
    <row r="8" spans="1:13" s="29" customFormat="1">
      <c r="A8" s="190" t="s">
        <v>166</v>
      </c>
      <c r="B8" s="191" t="s">
        <v>167</v>
      </c>
      <c r="C8" s="191" t="s">
        <v>168</v>
      </c>
      <c r="D8" s="191"/>
      <c r="E8" s="191"/>
      <c r="F8" s="192"/>
      <c r="G8" s="194">
        <f>G9+G27+G48+G15+G55</f>
        <v>2801.4500000000003</v>
      </c>
      <c r="H8" s="194">
        <f>I8-G8</f>
        <v>80.989999999999782</v>
      </c>
      <c r="I8" s="166">
        <f>I9+I26+I48+I55</f>
        <v>2882.44</v>
      </c>
      <c r="J8" s="166">
        <f>J9+J26+J48+J55</f>
        <v>2775.44</v>
      </c>
    </row>
    <row r="9" spans="1:13" s="29" customFormat="1" ht="34.5" customHeight="1">
      <c r="A9" s="190" t="s">
        <v>169</v>
      </c>
      <c r="B9" s="175" t="s">
        <v>167</v>
      </c>
      <c r="C9" s="175" t="s">
        <v>168</v>
      </c>
      <c r="D9" s="175" t="s">
        <v>170</v>
      </c>
      <c r="E9" s="175"/>
      <c r="F9" s="187"/>
      <c r="G9" s="166">
        <f>G12</f>
        <v>844.98</v>
      </c>
      <c r="H9" s="194">
        <f>I9-G9</f>
        <v>31.769999999999982</v>
      </c>
      <c r="I9" s="166">
        <f>I12</f>
        <v>876.75</v>
      </c>
      <c r="J9" s="166">
        <f>J12</f>
        <v>876.75</v>
      </c>
    </row>
    <row r="10" spans="1:13" s="29" customFormat="1" ht="50.25" hidden="1" customHeight="1">
      <c r="A10" s="95" t="s">
        <v>355</v>
      </c>
      <c r="B10" s="97" t="s">
        <v>167</v>
      </c>
      <c r="C10" s="97" t="s">
        <v>168</v>
      </c>
      <c r="D10" s="97" t="s">
        <v>170</v>
      </c>
      <c r="E10" s="97" t="s">
        <v>270</v>
      </c>
      <c r="F10" s="97"/>
      <c r="G10" s="166">
        <f>G11</f>
        <v>1020.38</v>
      </c>
      <c r="H10" s="194">
        <f t="shared" ref="H10:H115" si="0">J10-G10</f>
        <v>-143.63</v>
      </c>
      <c r="I10" s="166"/>
      <c r="J10" s="166">
        <f>J11</f>
        <v>876.75</v>
      </c>
    </row>
    <row r="11" spans="1:13" s="29" customFormat="1" ht="17.25" hidden="1" customHeight="1">
      <c r="A11" s="95" t="s">
        <v>173</v>
      </c>
      <c r="B11" s="97" t="s">
        <v>167</v>
      </c>
      <c r="C11" s="97" t="s">
        <v>168</v>
      </c>
      <c r="D11" s="97" t="s">
        <v>170</v>
      </c>
      <c r="E11" s="97" t="s">
        <v>279</v>
      </c>
      <c r="F11" s="97"/>
      <c r="G11" s="166">
        <f>G13+G14</f>
        <v>1020.38</v>
      </c>
      <c r="H11" s="194">
        <f t="shared" si="0"/>
        <v>-143.63</v>
      </c>
      <c r="I11" s="166"/>
      <c r="J11" s="166">
        <f>J13+J14</f>
        <v>876.75</v>
      </c>
    </row>
    <row r="12" spans="1:13" s="226" customFormat="1">
      <c r="A12" s="95" t="s">
        <v>427</v>
      </c>
      <c r="B12" s="97" t="s">
        <v>167</v>
      </c>
      <c r="C12" s="97" t="s">
        <v>168</v>
      </c>
      <c r="D12" s="97" t="s">
        <v>170</v>
      </c>
      <c r="E12" s="97" t="s">
        <v>346</v>
      </c>
      <c r="F12" s="97"/>
      <c r="G12" s="166">
        <f>G13</f>
        <v>844.98</v>
      </c>
      <c r="H12" s="194">
        <f t="shared" si="0"/>
        <v>31.769999999999982</v>
      </c>
      <c r="I12" s="166">
        <f>I13</f>
        <v>876.75</v>
      </c>
      <c r="J12" s="166">
        <f>J13</f>
        <v>876.75</v>
      </c>
    </row>
    <row r="13" spans="1:13" s="29" customFormat="1">
      <c r="A13" s="95" t="s">
        <v>428</v>
      </c>
      <c r="B13" s="97" t="s">
        <v>167</v>
      </c>
      <c r="C13" s="97" t="s">
        <v>168</v>
      </c>
      <c r="D13" s="97" t="s">
        <v>170</v>
      </c>
      <c r="E13" s="97" t="s">
        <v>473</v>
      </c>
      <c r="F13" s="97"/>
      <c r="G13" s="166">
        <f>G23+G24</f>
        <v>844.98</v>
      </c>
      <c r="H13" s="194">
        <f t="shared" si="0"/>
        <v>31.769999999999982</v>
      </c>
      <c r="I13" s="166">
        <f>I21</f>
        <v>876.75</v>
      </c>
      <c r="J13" s="166">
        <f>J21</f>
        <v>876.75</v>
      </c>
      <c r="M13" s="28"/>
    </row>
    <row r="14" spans="1:13" s="29" customFormat="1" hidden="1">
      <c r="A14" s="95" t="s">
        <v>428</v>
      </c>
      <c r="B14" s="97" t="s">
        <v>167</v>
      </c>
      <c r="C14" s="97" t="s">
        <v>168</v>
      </c>
      <c r="D14" s="97" t="s">
        <v>170</v>
      </c>
      <c r="E14" s="97" t="s">
        <v>408</v>
      </c>
      <c r="F14" s="97"/>
      <c r="G14" s="166">
        <v>175.4</v>
      </c>
      <c r="H14" s="194">
        <f t="shared" si="0"/>
        <v>-175.4</v>
      </c>
      <c r="I14" s="166"/>
      <c r="J14" s="166"/>
      <c r="M14" s="28"/>
    </row>
    <row r="15" spans="1:13" s="51" customFormat="1" ht="38.25" hidden="1">
      <c r="A15" s="93" t="s">
        <v>65</v>
      </c>
      <c r="B15" s="97" t="s">
        <v>167</v>
      </c>
      <c r="C15" s="94" t="s">
        <v>174</v>
      </c>
      <c r="D15" s="94" t="s">
        <v>175</v>
      </c>
      <c r="E15" s="94"/>
      <c r="F15" s="94"/>
      <c r="G15" s="166">
        <f>G16</f>
        <v>0</v>
      </c>
      <c r="H15" s="194">
        <f t="shared" si="0"/>
        <v>0</v>
      </c>
      <c r="I15" s="166"/>
      <c r="J15" s="166">
        <f>J16</f>
        <v>0</v>
      </c>
      <c r="K15" s="29"/>
    </row>
    <row r="16" spans="1:13" s="51" customFormat="1" ht="42.75" hidden="1" customHeight="1">
      <c r="A16" s="93" t="s">
        <v>357</v>
      </c>
      <c r="B16" s="97" t="s">
        <v>167</v>
      </c>
      <c r="C16" s="96" t="s">
        <v>168</v>
      </c>
      <c r="D16" s="96" t="s">
        <v>175</v>
      </c>
      <c r="E16" s="97" t="s">
        <v>270</v>
      </c>
      <c r="F16" s="75" t="s">
        <v>269</v>
      </c>
      <c r="G16" s="166">
        <f>G17</f>
        <v>0</v>
      </c>
      <c r="H16" s="194">
        <f t="shared" si="0"/>
        <v>0</v>
      </c>
      <c r="I16" s="166"/>
      <c r="J16" s="166">
        <f>J17</f>
        <v>0</v>
      </c>
      <c r="K16" s="29"/>
    </row>
    <row r="17" spans="1:11" s="51" customFormat="1" ht="30" hidden="1" customHeight="1">
      <c r="A17" s="95" t="s">
        <v>358</v>
      </c>
      <c r="B17" s="97" t="s">
        <v>167</v>
      </c>
      <c r="C17" s="96" t="s">
        <v>168</v>
      </c>
      <c r="D17" s="96" t="s">
        <v>175</v>
      </c>
      <c r="E17" s="97" t="s">
        <v>279</v>
      </c>
      <c r="F17" s="75"/>
      <c r="G17" s="166">
        <f>G18</f>
        <v>0</v>
      </c>
      <c r="H17" s="194">
        <f t="shared" si="0"/>
        <v>0</v>
      </c>
      <c r="I17" s="166"/>
      <c r="J17" s="166">
        <f>J18</f>
        <v>0</v>
      </c>
      <c r="K17" s="29"/>
    </row>
    <row r="18" spans="1:11" s="51" customFormat="1" ht="40.5" hidden="1" customHeight="1">
      <c r="A18" s="95" t="s">
        <v>359</v>
      </c>
      <c r="B18" s="97" t="s">
        <v>167</v>
      </c>
      <c r="C18" s="96" t="s">
        <v>168</v>
      </c>
      <c r="D18" s="96" t="s">
        <v>175</v>
      </c>
      <c r="E18" s="97" t="s">
        <v>279</v>
      </c>
      <c r="F18" s="75"/>
      <c r="G18" s="166">
        <f>G19+G20</f>
        <v>0</v>
      </c>
      <c r="H18" s="194">
        <f t="shared" si="0"/>
        <v>0</v>
      </c>
      <c r="I18" s="166"/>
      <c r="J18" s="166">
        <f>J19+J20</f>
        <v>0</v>
      </c>
      <c r="K18" s="29"/>
    </row>
    <row r="19" spans="1:11" s="51" customFormat="1" ht="40.5" hidden="1" customHeight="1">
      <c r="A19" s="95" t="s">
        <v>280</v>
      </c>
      <c r="B19" s="97" t="s">
        <v>167</v>
      </c>
      <c r="C19" s="96" t="s">
        <v>168</v>
      </c>
      <c r="D19" s="96" t="s">
        <v>175</v>
      </c>
      <c r="E19" s="97" t="s">
        <v>307</v>
      </c>
      <c r="F19" s="75" t="s">
        <v>172</v>
      </c>
      <c r="G19" s="166">
        <v>0</v>
      </c>
      <c r="H19" s="194">
        <f t="shared" si="0"/>
        <v>0</v>
      </c>
      <c r="I19" s="166"/>
      <c r="J19" s="166">
        <v>0</v>
      </c>
      <c r="K19" s="29"/>
    </row>
    <row r="20" spans="1:11" s="51" customFormat="1" ht="40.5" hidden="1" customHeight="1">
      <c r="A20" s="95" t="s">
        <v>308</v>
      </c>
      <c r="B20" s="97" t="s">
        <v>167</v>
      </c>
      <c r="C20" s="96" t="s">
        <v>168</v>
      </c>
      <c r="D20" s="96" t="s">
        <v>175</v>
      </c>
      <c r="E20" s="97" t="s">
        <v>307</v>
      </c>
      <c r="F20" s="75" t="s">
        <v>271</v>
      </c>
      <c r="G20" s="166">
        <v>0</v>
      </c>
      <c r="H20" s="194">
        <f t="shared" si="0"/>
        <v>0</v>
      </c>
      <c r="I20" s="166"/>
      <c r="J20" s="166">
        <v>0</v>
      </c>
      <c r="K20" s="29"/>
    </row>
    <row r="21" spans="1:11" s="51" customFormat="1" ht="40.5" customHeight="1">
      <c r="A21" s="95" t="s">
        <v>429</v>
      </c>
      <c r="B21" s="97" t="s">
        <v>167</v>
      </c>
      <c r="C21" s="96" t="s">
        <v>168</v>
      </c>
      <c r="D21" s="96" t="s">
        <v>170</v>
      </c>
      <c r="E21" s="97" t="s">
        <v>422</v>
      </c>
      <c r="F21" s="75"/>
      <c r="G21" s="166"/>
      <c r="H21" s="194"/>
      <c r="I21" s="166">
        <f>I22</f>
        <v>876.75</v>
      </c>
      <c r="J21" s="166">
        <f>J22</f>
        <v>876.75</v>
      </c>
      <c r="K21" s="29"/>
    </row>
    <row r="22" spans="1:11" s="51" customFormat="1" ht="40.5" customHeight="1">
      <c r="A22" s="73" t="s">
        <v>430</v>
      </c>
      <c r="B22" s="97" t="s">
        <v>167</v>
      </c>
      <c r="C22" s="96" t="s">
        <v>168</v>
      </c>
      <c r="D22" s="96" t="s">
        <v>170</v>
      </c>
      <c r="E22" s="97" t="s">
        <v>408</v>
      </c>
      <c r="F22" s="75"/>
      <c r="G22" s="166">
        <f>G23+G24</f>
        <v>844.98</v>
      </c>
      <c r="H22" s="194">
        <f>I22-G22</f>
        <v>31.769999999999982</v>
      </c>
      <c r="I22" s="166">
        <f>I23+I24+I25</f>
        <v>876.75</v>
      </c>
      <c r="J22" s="166">
        <f>J23+J24+J25</f>
        <v>876.75</v>
      </c>
      <c r="K22" s="29"/>
    </row>
    <row r="23" spans="1:11" s="51" customFormat="1" ht="40.5" customHeight="1">
      <c r="A23" s="73" t="s">
        <v>280</v>
      </c>
      <c r="B23" s="97" t="s">
        <v>167</v>
      </c>
      <c r="C23" s="96" t="s">
        <v>168</v>
      </c>
      <c r="D23" s="96" t="s">
        <v>170</v>
      </c>
      <c r="E23" s="97" t="s">
        <v>408</v>
      </c>
      <c r="F23" s="75" t="s">
        <v>172</v>
      </c>
      <c r="G23" s="166">
        <v>648.99</v>
      </c>
      <c r="H23" s="194">
        <f>I23-G23</f>
        <v>24.399999999999977</v>
      </c>
      <c r="I23" s="166">
        <v>673.39</v>
      </c>
      <c r="J23" s="166">
        <v>673.39</v>
      </c>
      <c r="K23" s="29"/>
    </row>
    <row r="24" spans="1:11" s="51" customFormat="1" ht="40.5" customHeight="1">
      <c r="A24" s="73" t="s">
        <v>281</v>
      </c>
      <c r="B24" s="97" t="s">
        <v>167</v>
      </c>
      <c r="C24" s="96" t="s">
        <v>168</v>
      </c>
      <c r="D24" s="96" t="s">
        <v>170</v>
      </c>
      <c r="E24" s="97" t="s">
        <v>408</v>
      </c>
      <c r="F24" s="75" t="s">
        <v>271</v>
      </c>
      <c r="G24" s="166">
        <v>195.99</v>
      </c>
      <c r="H24" s="194">
        <f>I24-G24</f>
        <v>7.3700000000000045</v>
      </c>
      <c r="I24" s="166">
        <v>203.36</v>
      </c>
      <c r="J24" s="166">
        <v>203.36</v>
      </c>
      <c r="K24" s="29"/>
    </row>
    <row r="25" spans="1:11" s="51" customFormat="1" ht="40.5" hidden="1" customHeight="1">
      <c r="A25" s="73" t="s">
        <v>285</v>
      </c>
      <c r="B25" s="97" t="s">
        <v>167</v>
      </c>
      <c r="C25" s="96" t="s">
        <v>168</v>
      </c>
      <c r="D25" s="96" t="s">
        <v>170</v>
      </c>
      <c r="E25" s="97" t="s">
        <v>408</v>
      </c>
      <c r="F25" s="75" t="s">
        <v>176</v>
      </c>
      <c r="G25" s="166"/>
      <c r="H25" s="194">
        <v>0</v>
      </c>
      <c r="I25" s="166">
        <v>0</v>
      </c>
      <c r="J25" s="166">
        <v>0</v>
      </c>
      <c r="K25" s="29"/>
    </row>
    <row r="26" spans="1:11" s="51" customFormat="1" ht="40.5" customHeight="1">
      <c r="A26" s="218" t="s">
        <v>433</v>
      </c>
      <c r="B26" s="97" t="s">
        <v>167</v>
      </c>
      <c r="C26" s="96" t="s">
        <v>168</v>
      </c>
      <c r="D26" s="96" t="s">
        <v>177</v>
      </c>
      <c r="E26" s="97"/>
      <c r="F26" s="75"/>
      <c r="G26" s="166">
        <f>G29</f>
        <v>1690.1499999999999</v>
      </c>
      <c r="H26" s="194">
        <f>I26-G26</f>
        <v>47.220000000000255</v>
      </c>
      <c r="I26" s="166">
        <f>I29</f>
        <v>1737.3700000000001</v>
      </c>
      <c r="J26" s="166">
        <f>J29</f>
        <v>1630.3700000000001</v>
      </c>
      <c r="K26" s="29"/>
    </row>
    <row r="27" spans="1:11" s="51" customFormat="1" ht="46.5" hidden="1" customHeight="1">
      <c r="B27" s="97" t="s">
        <v>167</v>
      </c>
      <c r="C27" s="97" t="s">
        <v>168</v>
      </c>
      <c r="D27" s="97"/>
      <c r="E27" s="97" t="s">
        <v>423</v>
      </c>
      <c r="F27" s="97"/>
      <c r="G27" s="166">
        <f>G28</f>
        <v>1690.1499999999999</v>
      </c>
      <c r="H27" s="194">
        <f t="shared" si="0"/>
        <v>-59.779999999999745</v>
      </c>
      <c r="I27" s="166"/>
      <c r="J27" s="166">
        <f>J28</f>
        <v>1630.3700000000001</v>
      </c>
    </row>
    <row r="28" spans="1:11" ht="35.25" hidden="1" customHeight="1">
      <c r="A28" s="197" t="s">
        <v>362</v>
      </c>
      <c r="B28" s="97" t="s">
        <v>167</v>
      </c>
      <c r="C28" s="97" t="s">
        <v>168</v>
      </c>
      <c r="D28" s="97" t="s">
        <v>177</v>
      </c>
      <c r="E28" s="97" t="s">
        <v>283</v>
      </c>
      <c r="F28" s="97"/>
      <c r="G28" s="166">
        <f>G29</f>
        <v>1690.1499999999999</v>
      </c>
      <c r="H28" s="194">
        <f t="shared" si="0"/>
        <v>-59.779999999999745</v>
      </c>
      <c r="I28" s="166"/>
      <c r="J28" s="166">
        <f>J29</f>
        <v>1630.3700000000001</v>
      </c>
    </row>
    <row r="29" spans="1:11" ht="25.5">
      <c r="A29" s="95" t="s">
        <v>431</v>
      </c>
      <c r="B29" s="97" t="s">
        <v>167</v>
      </c>
      <c r="C29" s="97" t="s">
        <v>168</v>
      </c>
      <c r="D29" s="97" t="s">
        <v>177</v>
      </c>
      <c r="E29" s="97" t="s">
        <v>436</v>
      </c>
      <c r="F29" s="97"/>
      <c r="G29" s="166">
        <f>G30</f>
        <v>1690.1499999999999</v>
      </c>
      <c r="H29" s="194">
        <f t="shared" si="0"/>
        <v>-59.779999999999745</v>
      </c>
      <c r="I29" s="166">
        <f>I30</f>
        <v>1737.3700000000001</v>
      </c>
      <c r="J29" s="166">
        <f>J30</f>
        <v>1630.3700000000001</v>
      </c>
    </row>
    <row r="30" spans="1:11" ht="25.5">
      <c r="A30" s="198" t="s">
        <v>432</v>
      </c>
      <c r="B30" s="97" t="s">
        <v>167</v>
      </c>
      <c r="C30" s="97" t="s">
        <v>168</v>
      </c>
      <c r="D30" s="97" t="s">
        <v>177</v>
      </c>
      <c r="E30" s="97" t="s">
        <v>474</v>
      </c>
      <c r="F30" s="97"/>
      <c r="G30" s="166">
        <f>G31</f>
        <v>1690.1499999999999</v>
      </c>
      <c r="H30" s="194">
        <f t="shared" si="0"/>
        <v>-59.779999999999745</v>
      </c>
      <c r="I30" s="166">
        <f>I31</f>
        <v>1737.3700000000001</v>
      </c>
      <c r="J30" s="166">
        <f>J31</f>
        <v>1630.3700000000001</v>
      </c>
    </row>
    <row r="31" spans="1:11" ht="51">
      <c r="A31" s="73" t="s">
        <v>360</v>
      </c>
      <c r="B31" s="97" t="s">
        <v>167</v>
      </c>
      <c r="C31" s="97" t="s">
        <v>168</v>
      </c>
      <c r="D31" s="97" t="s">
        <v>177</v>
      </c>
      <c r="E31" s="97" t="s">
        <v>424</v>
      </c>
      <c r="F31" s="199"/>
      <c r="G31" s="166">
        <f>G32+G39+G40+G41</f>
        <v>1690.1499999999999</v>
      </c>
      <c r="H31" s="194">
        <f t="shared" si="0"/>
        <v>-59.779999999999745</v>
      </c>
      <c r="I31" s="166">
        <f>I32</f>
        <v>1737.3700000000001</v>
      </c>
      <c r="J31" s="166">
        <f>J32</f>
        <v>1630.3700000000001</v>
      </c>
    </row>
    <row r="32" spans="1:11" ht="25.5">
      <c r="A32" s="73" t="s">
        <v>430</v>
      </c>
      <c r="B32" s="97" t="s">
        <v>167</v>
      </c>
      <c r="C32" s="97" t="s">
        <v>168</v>
      </c>
      <c r="D32" s="97" t="s">
        <v>177</v>
      </c>
      <c r="E32" s="97" t="s">
        <v>409</v>
      </c>
      <c r="F32" s="199"/>
      <c r="G32" s="166">
        <f>G33+G34+G36</f>
        <v>1671.1499999999999</v>
      </c>
      <c r="H32" s="194">
        <f>I32-G32</f>
        <v>66.220000000000255</v>
      </c>
      <c r="I32" s="166">
        <f>I33+I34+I35+I36+I39+I40+I41</f>
        <v>1737.3700000000001</v>
      </c>
      <c r="J32" s="166">
        <f>J33+J34+J35+J36+J39+J40+J41</f>
        <v>1630.3700000000001</v>
      </c>
    </row>
    <row r="33" spans="1:10">
      <c r="A33" s="99" t="s">
        <v>280</v>
      </c>
      <c r="B33" s="97" t="s">
        <v>167</v>
      </c>
      <c r="C33" s="97" t="s">
        <v>168</v>
      </c>
      <c r="D33" s="97" t="s">
        <v>177</v>
      </c>
      <c r="E33" s="97" t="s">
        <v>409</v>
      </c>
      <c r="F33" s="199" t="s">
        <v>172</v>
      </c>
      <c r="G33" s="166">
        <v>1233.6099999999999</v>
      </c>
      <c r="H33" s="194"/>
      <c r="I33" s="166">
        <v>1256.19</v>
      </c>
      <c r="J33" s="166">
        <v>1174.19</v>
      </c>
    </row>
    <row r="34" spans="1:10" ht="38.25">
      <c r="A34" s="99" t="s">
        <v>284</v>
      </c>
      <c r="B34" s="97" t="s">
        <v>167</v>
      </c>
      <c r="C34" s="97" t="s">
        <v>168</v>
      </c>
      <c r="D34" s="97" t="s">
        <v>177</v>
      </c>
      <c r="E34" s="97" t="s">
        <v>409</v>
      </c>
      <c r="F34" s="199" t="s">
        <v>271</v>
      </c>
      <c r="G34" s="166">
        <v>372.54</v>
      </c>
      <c r="H34" s="194"/>
      <c r="I34" s="166">
        <v>380</v>
      </c>
      <c r="J34" s="166">
        <v>355</v>
      </c>
    </row>
    <row r="35" spans="1:10" ht="25.5" hidden="1">
      <c r="A35" s="99" t="s">
        <v>285</v>
      </c>
      <c r="B35" s="97" t="s">
        <v>167</v>
      </c>
      <c r="C35" s="97" t="s">
        <v>168</v>
      </c>
      <c r="D35" s="97" t="s">
        <v>177</v>
      </c>
      <c r="E35" s="97" t="s">
        <v>409</v>
      </c>
      <c r="F35" s="199" t="s">
        <v>176</v>
      </c>
      <c r="G35" s="166"/>
      <c r="H35" s="194"/>
      <c r="I35" s="166">
        <v>0</v>
      </c>
      <c r="J35" s="166"/>
    </row>
    <row r="36" spans="1:10" ht="25.5">
      <c r="A36" s="99" t="s">
        <v>185</v>
      </c>
      <c r="B36" s="97" t="s">
        <v>167</v>
      </c>
      <c r="C36" s="97" t="s">
        <v>168</v>
      </c>
      <c r="D36" s="97" t="s">
        <v>177</v>
      </c>
      <c r="E36" s="97" t="s">
        <v>409</v>
      </c>
      <c r="F36" s="97" t="s">
        <v>179</v>
      </c>
      <c r="G36" s="166">
        <v>65</v>
      </c>
      <c r="H36" s="194">
        <f>I36-G36</f>
        <v>25.680000000000007</v>
      </c>
      <c r="I36" s="166">
        <v>90.68</v>
      </c>
      <c r="J36" s="166">
        <v>90.68</v>
      </c>
    </row>
    <row r="37" spans="1:10" ht="25.5" hidden="1">
      <c r="A37" s="198" t="s">
        <v>285</v>
      </c>
      <c r="B37" s="97" t="s">
        <v>167</v>
      </c>
      <c r="C37" s="97" t="s">
        <v>168</v>
      </c>
      <c r="D37" s="97" t="s">
        <v>177</v>
      </c>
      <c r="E37" s="97" t="s">
        <v>272</v>
      </c>
      <c r="F37" s="101" t="s">
        <v>176</v>
      </c>
      <c r="G37" s="166">
        <v>0</v>
      </c>
      <c r="H37" s="194">
        <f t="shared" si="0"/>
        <v>0</v>
      </c>
      <c r="I37" s="166"/>
      <c r="J37" s="166">
        <v>0</v>
      </c>
    </row>
    <row r="38" spans="1:10" ht="25.5" hidden="1">
      <c r="A38" s="198" t="s">
        <v>185</v>
      </c>
      <c r="B38" s="97" t="s">
        <v>167</v>
      </c>
      <c r="C38" s="97" t="s">
        <v>168</v>
      </c>
      <c r="D38" s="97" t="s">
        <v>177</v>
      </c>
      <c r="E38" s="97" t="s">
        <v>272</v>
      </c>
      <c r="F38" s="101">
        <v>244</v>
      </c>
      <c r="G38" s="166">
        <v>0</v>
      </c>
      <c r="H38" s="194">
        <f t="shared" si="0"/>
        <v>0</v>
      </c>
      <c r="I38" s="166"/>
      <c r="J38" s="166">
        <v>0</v>
      </c>
    </row>
    <row r="39" spans="1:10" ht="76.5" hidden="1">
      <c r="A39" s="198" t="s">
        <v>286</v>
      </c>
      <c r="B39" s="97" t="s">
        <v>167</v>
      </c>
      <c r="C39" s="97" t="s">
        <v>168</v>
      </c>
      <c r="D39" s="97" t="s">
        <v>177</v>
      </c>
      <c r="E39" s="97" t="s">
        <v>409</v>
      </c>
      <c r="F39" s="199" t="s">
        <v>287</v>
      </c>
      <c r="G39" s="166">
        <v>0</v>
      </c>
      <c r="H39" s="194">
        <f>I39-G39</f>
        <v>0</v>
      </c>
      <c r="I39" s="166">
        <v>0</v>
      </c>
      <c r="J39" s="166">
        <v>0</v>
      </c>
    </row>
    <row r="40" spans="1:10">
      <c r="A40" s="198" t="s">
        <v>180</v>
      </c>
      <c r="B40" s="97" t="s">
        <v>167</v>
      </c>
      <c r="C40" s="97" t="s">
        <v>168</v>
      </c>
      <c r="D40" s="97" t="s">
        <v>177</v>
      </c>
      <c r="E40" s="97" t="s">
        <v>409</v>
      </c>
      <c r="F40" s="199" t="s">
        <v>181</v>
      </c>
      <c r="G40" s="166">
        <v>11</v>
      </c>
      <c r="H40" s="194">
        <f>I40-G40</f>
        <v>-3</v>
      </c>
      <c r="I40" s="166">
        <v>8</v>
      </c>
      <c r="J40" s="166">
        <v>8</v>
      </c>
    </row>
    <row r="41" spans="1:10">
      <c r="A41" s="198" t="s">
        <v>288</v>
      </c>
      <c r="B41" s="97" t="s">
        <v>167</v>
      </c>
      <c r="C41" s="97" t="s">
        <v>168</v>
      </c>
      <c r="D41" s="97" t="s">
        <v>177</v>
      </c>
      <c r="E41" s="97" t="s">
        <v>409</v>
      </c>
      <c r="F41" s="199" t="s">
        <v>182</v>
      </c>
      <c r="G41" s="166">
        <v>8</v>
      </c>
      <c r="H41" s="194">
        <f>I41-G41</f>
        <v>-5.5</v>
      </c>
      <c r="I41" s="166">
        <v>2.5</v>
      </c>
      <c r="J41" s="166">
        <v>2.5</v>
      </c>
    </row>
    <row r="42" spans="1:10" hidden="1">
      <c r="A42" s="221" t="s">
        <v>421</v>
      </c>
      <c r="B42" s="97" t="s">
        <v>167</v>
      </c>
      <c r="C42" s="97" t="s">
        <v>168</v>
      </c>
      <c r="D42" s="97" t="s">
        <v>186</v>
      </c>
      <c r="E42" s="97"/>
      <c r="F42" s="199"/>
      <c r="G42" s="166"/>
      <c r="H42" s="194"/>
      <c r="I42" s="166"/>
      <c r="J42" s="166">
        <v>198</v>
      </c>
    </row>
    <row r="43" spans="1:10" hidden="1">
      <c r="A43" s="198" t="s">
        <v>463</v>
      </c>
      <c r="B43" s="97" t="s">
        <v>167</v>
      </c>
      <c r="C43" s="97" t="s">
        <v>168</v>
      </c>
      <c r="D43" s="97" t="s">
        <v>186</v>
      </c>
      <c r="E43" s="97" t="s">
        <v>346</v>
      </c>
      <c r="F43" s="199"/>
      <c r="G43" s="166"/>
      <c r="H43" s="194"/>
      <c r="I43" s="166"/>
      <c r="J43" s="166">
        <f>J44</f>
        <v>198</v>
      </c>
    </row>
    <row r="44" spans="1:10" ht="25.5" hidden="1">
      <c r="A44" s="198" t="s">
        <v>464</v>
      </c>
      <c r="B44" s="97" t="s">
        <v>167</v>
      </c>
      <c r="C44" s="97" t="s">
        <v>168</v>
      </c>
      <c r="D44" s="97" t="s">
        <v>186</v>
      </c>
      <c r="E44" s="97" t="s">
        <v>469</v>
      </c>
      <c r="F44" s="199"/>
      <c r="G44" s="166"/>
      <c r="H44" s="194"/>
      <c r="I44" s="166"/>
      <c r="J44" s="166">
        <f>J45</f>
        <v>198</v>
      </c>
    </row>
    <row r="45" spans="1:10" hidden="1">
      <c r="A45" s="198" t="s">
        <v>465</v>
      </c>
      <c r="B45" s="97" t="s">
        <v>167</v>
      </c>
      <c r="C45" s="97" t="s">
        <v>168</v>
      </c>
      <c r="D45" s="97" t="s">
        <v>186</v>
      </c>
      <c r="E45" s="97" t="s">
        <v>468</v>
      </c>
      <c r="F45" s="199"/>
      <c r="G45" s="166"/>
      <c r="H45" s="194"/>
      <c r="I45" s="166"/>
      <c r="J45" s="166">
        <f>J46</f>
        <v>198</v>
      </c>
    </row>
    <row r="46" spans="1:10" hidden="1">
      <c r="A46" s="198" t="s">
        <v>466</v>
      </c>
      <c r="B46" s="97" t="s">
        <v>167</v>
      </c>
      <c r="C46" s="97" t="s">
        <v>168</v>
      </c>
      <c r="D46" s="97" t="s">
        <v>186</v>
      </c>
      <c r="E46" s="97" t="s">
        <v>419</v>
      </c>
      <c r="F46" s="199"/>
      <c r="G46" s="166"/>
      <c r="H46" s="194"/>
      <c r="I46" s="166"/>
      <c r="J46" s="166">
        <f>J47</f>
        <v>198</v>
      </c>
    </row>
    <row r="47" spans="1:10" ht="25.5" hidden="1">
      <c r="A47" s="198" t="s">
        <v>467</v>
      </c>
      <c r="B47" s="97" t="s">
        <v>167</v>
      </c>
      <c r="C47" s="97" t="s">
        <v>168</v>
      </c>
      <c r="D47" s="97" t="s">
        <v>186</v>
      </c>
      <c r="E47" s="97" t="s">
        <v>419</v>
      </c>
      <c r="F47" s="199" t="s">
        <v>420</v>
      </c>
      <c r="G47" s="166"/>
      <c r="H47" s="194"/>
      <c r="I47" s="166"/>
      <c r="J47" s="166">
        <v>198</v>
      </c>
    </row>
    <row r="48" spans="1:10">
      <c r="A48" s="216" t="s">
        <v>63</v>
      </c>
      <c r="B48" s="97" t="s">
        <v>167</v>
      </c>
      <c r="C48" s="97" t="s">
        <v>168</v>
      </c>
      <c r="D48" s="97" t="s">
        <v>183</v>
      </c>
      <c r="E48" s="97"/>
      <c r="F48" s="97"/>
      <c r="G48" s="166">
        <f>G49</f>
        <v>10</v>
      </c>
      <c r="H48" s="194">
        <f>I48-G48</f>
        <v>0</v>
      </c>
      <c r="I48" s="166">
        <f>I49</f>
        <v>10</v>
      </c>
      <c r="J48" s="166">
        <f>J49</f>
        <v>10</v>
      </c>
    </row>
    <row r="49" spans="1:11" ht="25.5">
      <c r="A49" s="197" t="s">
        <v>431</v>
      </c>
      <c r="B49" s="97" t="s">
        <v>167</v>
      </c>
      <c r="C49" s="97" t="s">
        <v>168</v>
      </c>
      <c r="D49" s="97" t="s">
        <v>183</v>
      </c>
      <c r="E49" s="97" t="s">
        <v>436</v>
      </c>
      <c r="F49" s="97"/>
      <c r="G49" s="166">
        <f>G54</f>
        <v>10</v>
      </c>
      <c r="H49" s="194">
        <f>I49-G49</f>
        <v>0</v>
      </c>
      <c r="I49" s="166">
        <f>I50</f>
        <v>10</v>
      </c>
      <c r="J49" s="166">
        <v>10</v>
      </c>
    </row>
    <row r="50" spans="1:11" ht="25.5">
      <c r="A50" s="222" t="s">
        <v>470</v>
      </c>
      <c r="B50" s="97" t="s">
        <v>167</v>
      </c>
      <c r="C50" s="97" t="s">
        <v>168</v>
      </c>
      <c r="D50" s="97" t="s">
        <v>183</v>
      </c>
      <c r="E50" s="97" t="s">
        <v>437</v>
      </c>
      <c r="F50" s="97"/>
      <c r="G50" s="166">
        <v>10</v>
      </c>
      <c r="H50" s="194">
        <v>0</v>
      </c>
      <c r="I50" s="166">
        <f>I51</f>
        <v>10</v>
      </c>
      <c r="J50" s="166">
        <f>J51</f>
        <v>10</v>
      </c>
    </row>
    <row r="51" spans="1:11" ht="25.5">
      <c r="A51" s="222" t="s">
        <v>434</v>
      </c>
      <c r="B51" s="97" t="s">
        <v>167</v>
      </c>
      <c r="C51" s="97" t="s">
        <v>168</v>
      </c>
      <c r="D51" s="97" t="s">
        <v>183</v>
      </c>
      <c r="E51" s="97" t="s">
        <v>438</v>
      </c>
      <c r="F51" s="97"/>
      <c r="G51" s="166">
        <v>10</v>
      </c>
      <c r="H51" s="194">
        <v>0</v>
      </c>
      <c r="I51" s="166">
        <f>I52</f>
        <v>10</v>
      </c>
      <c r="J51" s="166">
        <f>J52</f>
        <v>10</v>
      </c>
    </row>
    <row r="52" spans="1:11">
      <c r="A52" s="222" t="s">
        <v>435</v>
      </c>
      <c r="B52" s="97" t="s">
        <v>167</v>
      </c>
      <c r="C52" s="97" t="s">
        <v>168</v>
      </c>
      <c r="D52" s="97" t="s">
        <v>183</v>
      </c>
      <c r="E52" s="97" t="s">
        <v>475</v>
      </c>
      <c r="F52" s="97"/>
      <c r="G52" s="166">
        <v>10</v>
      </c>
      <c r="H52" s="194">
        <v>0</v>
      </c>
      <c r="I52" s="166">
        <f>I53</f>
        <v>10</v>
      </c>
      <c r="J52" s="166">
        <f>J53</f>
        <v>10</v>
      </c>
    </row>
    <row r="53" spans="1:11" ht="25.5">
      <c r="A53" s="222" t="s">
        <v>389</v>
      </c>
      <c r="B53" s="97" t="s">
        <v>167</v>
      </c>
      <c r="C53" s="97" t="s">
        <v>168</v>
      </c>
      <c r="D53" s="97" t="s">
        <v>183</v>
      </c>
      <c r="E53" s="97" t="s">
        <v>410</v>
      </c>
      <c r="F53" s="97"/>
      <c r="G53" s="166">
        <v>10</v>
      </c>
      <c r="H53" s="194">
        <v>0</v>
      </c>
      <c r="I53" s="166">
        <f>I54</f>
        <v>10</v>
      </c>
      <c r="J53" s="166">
        <f>J54</f>
        <v>10</v>
      </c>
    </row>
    <row r="54" spans="1:11">
      <c r="A54" s="200" t="s">
        <v>391</v>
      </c>
      <c r="B54" s="97" t="s">
        <v>167</v>
      </c>
      <c r="C54" s="97" t="s">
        <v>168</v>
      </c>
      <c r="D54" s="97" t="s">
        <v>183</v>
      </c>
      <c r="E54" s="97" t="s">
        <v>410</v>
      </c>
      <c r="F54" s="175" t="s">
        <v>390</v>
      </c>
      <c r="G54" s="166">
        <v>10</v>
      </c>
      <c r="H54" s="194">
        <f t="shared" ref="H54:H60" si="1">I54-G54</f>
        <v>0</v>
      </c>
      <c r="I54" s="166">
        <v>10</v>
      </c>
      <c r="J54" s="166">
        <v>10</v>
      </c>
      <c r="K54" s="28" t="s">
        <v>290</v>
      </c>
    </row>
    <row r="55" spans="1:11">
      <c r="A55" s="220" t="s">
        <v>392</v>
      </c>
      <c r="B55" s="97" t="s">
        <v>167</v>
      </c>
      <c r="C55" s="97" t="s">
        <v>168</v>
      </c>
      <c r="D55" s="97" t="s">
        <v>344</v>
      </c>
      <c r="E55" s="97"/>
      <c r="F55" s="175"/>
      <c r="G55" s="166">
        <f>G56</f>
        <v>256.32</v>
      </c>
      <c r="H55" s="194">
        <f t="shared" si="1"/>
        <v>2</v>
      </c>
      <c r="I55" s="166">
        <f>I56</f>
        <v>258.32</v>
      </c>
      <c r="J55" s="166">
        <f>J56</f>
        <v>258.32</v>
      </c>
    </row>
    <row r="56" spans="1:11" ht="25.5">
      <c r="A56" s="200" t="s">
        <v>431</v>
      </c>
      <c r="B56" s="97" t="s">
        <v>167</v>
      </c>
      <c r="C56" s="97" t="s">
        <v>168</v>
      </c>
      <c r="D56" s="97" t="s">
        <v>344</v>
      </c>
      <c r="E56" s="97" t="s">
        <v>436</v>
      </c>
      <c r="F56" s="175"/>
      <c r="G56" s="166">
        <f>G57</f>
        <v>256.32</v>
      </c>
      <c r="H56" s="194">
        <f t="shared" si="1"/>
        <v>2</v>
      </c>
      <c r="I56" s="166">
        <f>I57</f>
        <v>258.32</v>
      </c>
      <c r="J56" s="166">
        <f>J57</f>
        <v>258.32</v>
      </c>
    </row>
    <row r="57" spans="1:11" ht="25.5">
      <c r="A57" s="198" t="s">
        <v>432</v>
      </c>
      <c r="B57" s="97" t="s">
        <v>167</v>
      </c>
      <c r="C57" s="97" t="s">
        <v>168</v>
      </c>
      <c r="D57" s="97" t="s">
        <v>344</v>
      </c>
      <c r="E57" s="97" t="s">
        <v>474</v>
      </c>
      <c r="F57" s="175"/>
      <c r="G57" s="166">
        <f>G58+G59</f>
        <v>256.32</v>
      </c>
      <c r="H57" s="194">
        <f t="shared" si="1"/>
        <v>2</v>
      </c>
      <c r="I57" s="166">
        <f>I58+I59</f>
        <v>258.32</v>
      </c>
      <c r="J57" s="166">
        <f>J58+J59</f>
        <v>258.32</v>
      </c>
    </row>
    <row r="58" spans="1:11" ht="25.5">
      <c r="A58" s="102" t="s">
        <v>499</v>
      </c>
      <c r="B58" s="74" t="s">
        <v>167</v>
      </c>
      <c r="C58" s="74" t="s">
        <v>168</v>
      </c>
      <c r="D58" s="74" t="s">
        <v>344</v>
      </c>
      <c r="E58" s="74" t="s">
        <v>567</v>
      </c>
      <c r="F58" s="175" t="s">
        <v>179</v>
      </c>
      <c r="G58" s="166">
        <v>13.9</v>
      </c>
      <c r="H58" s="194">
        <f t="shared" si="1"/>
        <v>2</v>
      </c>
      <c r="I58" s="166">
        <v>15.9</v>
      </c>
      <c r="J58" s="166">
        <v>15.9</v>
      </c>
    </row>
    <row r="59" spans="1:11" ht="25.5">
      <c r="A59" s="73" t="s">
        <v>430</v>
      </c>
      <c r="B59" s="74" t="s">
        <v>167</v>
      </c>
      <c r="C59" s="74" t="s">
        <v>168</v>
      </c>
      <c r="D59" s="74" t="s">
        <v>344</v>
      </c>
      <c r="E59" s="74"/>
      <c r="F59" s="175"/>
      <c r="G59" s="166">
        <f>G60+G61</f>
        <v>242.42000000000002</v>
      </c>
      <c r="H59" s="194">
        <f t="shared" si="1"/>
        <v>0</v>
      </c>
      <c r="I59" s="166">
        <f>I60+I61</f>
        <v>242.42000000000002</v>
      </c>
      <c r="J59" s="166">
        <f>J60+J61</f>
        <v>242.42000000000002</v>
      </c>
    </row>
    <row r="60" spans="1:11">
      <c r="A60" s="102" t="s">
        <v>394</v>
      </c>
      <c r="B60" s="74" t="s">
        <v>167</v>
      </c>
      <c r="C60" s="74" t="s">
        <v>168</v>
      </c>
      <c r="D60" s="74" t="s">
        <v>344</v>
      </c>
      <c r="E60" s="74" t="s">
        <v>476</v>
      </c>
      <c r="F60" s="175" t="s">
        <v>184</v>
      </c>
      <c r="G60" s="166">
        <v>163.5</v>
      </c>
      <c r="H60" s="194">
        <f t="shared" si="1"/>
        <v>0</v>
      </c>
      <c r="I60" s="166">
        <v>163.5</v>
      </c>
      <c r="J60" s="166">
        <v>163.5</v>
      </c>
    </row>
    <row r="61" spans="1:11" ht="38.25">
      <c r="A61" s="102" t="s">
        <v>395</v>
      </c>
      <c r="B61" s="74" t="s">
        <v>167</v>
      </c>
      <c r="C61" s="74" t="s">
        <v>168</v>
      </c>
      <c r="D61" s="74" t="s">
        <v>344</v>
      </c>
      <c r="E61" s="74" t="s">
        <v>409</v>
      </c>
      <c r="F61" s="175" t="s">
        <v>274</v>
      </c>
      <c r="G61" s="166">
        <v>78.92</v>
      </c>
      <c r="H61" s="194">
        <f t="shared" si="0"/>
        <v>0</v>
      </c>
      <c r="I61" s="166">
        <v>78.92</v>
      </c>
      <c r="J61" s="166">
        <v>78.92</v>
      </c>
    </row>
    <row r="62" spans="1:11">
      <c r="A62" s="216" t="s">
        <v>195</v>
      </c>
      <c r="B62" s="97" t="s">
        <v>167</v>
      </c>
      <c r="C62" s="97" t="s">
        <v>170</v>
      </c>
      <c r="D62" s="97"/>
      <c r="E62" s="74" t="s">
        <v>568</v>
      </c>
      <c r="F62" s="97"/>
      <c r="G62" s="166">
        <f>G63</f>
        <v>283.39999999999998</v>
      </c>
      <c r="H62" s="194">
        <f>I62-G62</f>
        <v>66.5</v>
      </c>
      <c r="I62" s="166">
        <f>I63</f>
        <v>349.9</v>
      </c>
      <c r="J62" s="166">
        <f>J63</f>
        <v>380.4</v>
      </c>
    </row>
    <row r="63" spans="1:11">
      <c r="A63" s="197" t="s">
        <v>78</v>
      </c>
      <c r="B63" s="97" t="s">
        <v>167</v>
      </c>
      <c r="C63" s="97" t="s">
        <v>170</v>
      </c>
      <c r="D63" s="97" t="s">
        <v>175</v>
      </c>
      <c r="E63" s="97"/>
      <c r="F63" s="97"/>
      <c r="G63" s="166">
        <f>G64</f>
        <v>283.39999999999998</v>
      </c>
      <c r="H63" s="194">
        <f>I63-G63</f>
        <v>66.5</v>
      </c>
      <c r="I63" s="166">
        <f>I64</f>
        <v>349.9</v>
      </c>
      <c r="J63" s="166">
        <f>J64</f>
        <v>380.4</v>
      </c>
    </row>
    <row r="64" spans="1:11" ht="76.5">
      <c r="A64" s="200" t="s">
        <v>363</v>
      </c>
      <c r="B64" s="97" t="s">
        <v>167</v>
      </c>
      <c r="C64" s="97" t="s">
        <v>170</v>
      </c>
      <c r="D64" s="97" t="s">
        <v>175</v>
      </c>
      <c r="E64" s="97"/>
      <c r="F64" s="97"/>
      <c r="G64" s="166">
        <f>G65+G66+G67</f>
        <v>283.39999999999998</v>
      </c>
      <c r="H64" s="194">
        <f>I64-G64</f>
        <v>66.5</v>
      </c>
      <c r="I64" s="166">
        <f>I65+I66</f>
        <v>349.9</v>
      </c>
      <c r="J64" s="166">
        <f>J65+J66+J67</f>
        <v>380.4</v>
      </c>
    </row>
    <row r="65" spans="1:11">
      <c r="A65" s="198" t="s">
        <v>280</v>
      </c>
      <c r="B65" s="97" t="s">
        <v>167</v>
      </c>
      <c r="C65" s="97" t="s">
        <v>170</v>
      </c>
      <c r="D65" s="97" t="s">
        <v>175</v>
      </c>
      <c r="E65" s="97" t="s">
        <v>568</v>
      </c>
      <c r="F65" s="199" t="s">
        <v>172</v>
      </c>
      <c r="G65" s="166">
        <v>217.7</v>
      </c>
      <c r="H65" s="194">
        <f>I65-G65</f>
        <v>51</v>
      </c>
      <c r="I65" s="166">
        <v>268.7</v>
      </c>
      <c r="J65" s="166">
        <v>292.2</v>
      </c>
      <c r="K65" s="28" t="s">
        <v>292</v>
      </c>
    </row>
    <row r="66" spans="1:11" ht="38.25">
      <c r="A66" s="198" t="s">
        <v>284</v>
      </c>
      <c r="B66" s="97" t="s">
        <v>167</v>
      </c>
      <c r="C66" s="97" t="s">
        <v>170</v>
      </c>
      <c r="D66" s="97" t="s">
        <v>175</v>
      </c>
      <c r="E66" s="97" t="s">
        <v>568</v>
      </c>
      <c r="F66" s="199" t="s">
        <v>271</v>
      </c>
      <c r="G66" s="166">
        <v>65.7</v>
      </c>
      <c r="H66" s="194">
        <f>I66-G66</f>
        <v>15.5</v>
      </c>
      <c r="I66" s="166">
        <v>81.2</v>
      </c>
      <c r="J66" s="166">
        <v>88.2</v>
      </c>
      <c r="K66" s="28" t="s">
        <v>292</v>
      </c>
    </row>
    <row r="67" spans="1:11" ht="25.5" hidden="1">
      <c r="A67" s="200" t="s">
        <v>185</v>
      </c>
      <c r="B67" s="97" t="s">
        <v>167</v>
      </c>
      <c r="C67" s="97" t="s">
        <v>170</v>
      </c>
      <c r="D67" s="97" t="s">
        <v>175</v>
      </c>
      <c r="E67" s="97" t="s">
        <v>412</v>
      </c>
      <c r="F67" s="97" t="s">
        <v>179</v>
      </c>
      <c r="G67" s="166">
        <v>0</v>
      </c>
      <c r="H67" s="194">
        <f t="shared" si="0"/>
        <v>0</v>
      </c>
      <c r="I67" s="166"/>
      <c r="J67" s="166">
        <v>0</v>
      </c>
      <c r="K67" s="28" t="s">
        <v>292</v>
      </c>
    </row>
    <row r="68" spans="1:11" ht="25.5" hidden="1">
      <c r="A68" s="217" t="s">
        <v>61</v>
      </c>
      <c r="B68" s="97" t="s">
        <v>167</v>
      </c>
      <c r="C68" s="97" t="s">
        <v>175</v>
      </c>
      <c r="D68" s="97" t="s">
        <v>444</v>
      </c>
      <c r="E68" s="97" t="s">
        <v>291</v>
      </c>
      <c r="F68" s="97"/>
      <c r="G68" s="166"/>
      <c r="H68" s="194"/>
      <c r="I68" s="166"/>
      <c r="J68" s="166">
        <f>J75</f>
        <v>10</v>
      </c>
    </row>
    <row r="69" spans="1:11" ht="38.25" hidden="1">
      <c r="A69" s="217" t="s">
        <v>441</v>
      </c>
      <c r="B69" s="97" t="s">
        <v>167</v>
      </c>
      <c r="C69" s="97" t="s">
        <v>175</v>
      </c>
      <c r="D69" s="97" t="s">
        <v>444</v>
      </c>
      <c r="E69" s="97" t="s">
        <v>425</v>
      </c>
      <c r="F69" s="97"/>
      <c r="G69" s="166"/>
      <c r="H69" s="194"/>
      <c r="I69" s="166"/>
      <c r="J69" s="166"/>
    </row>
    <row r="70" spans="1:11" ht="25.5" hidden="1">
      <c r="A70" s="127" t="s">
        <v>431</v>
      </c>
      <c r="B70" s="97" t="s">
        <v>167</v>
      </c>
      <c r="C70" s="97" t="s">
        <v>175</v>
      </c>
      <c r="D70" s="97" t="s">
        <v>444</v>
      </c>
      <c r="E70" s="97"/>
      <c r="F70" s="97"/>
      <c r="G70" s="166"/>
      <c r="H70" s="194"/>
      <c r="I70" s="166"/>
      <c r="J70" s="166">
        <f>J71</f>
        <v>10</v>
      </c>
    </row>
    <row r="71" spans="1:11" hidden="1">
      <c r="A71" s="127" t="s">
        <v>442</v>
      </c>
      <c r="B71" s="97" t="s">
        <v>167</v>
      </c>
      <c r="C71" s="97" t="s">
        <v>175</v>
      </c>
      <c r="D71" s="97" t="s">
        <v>444</v>
      </c>
      <c r="E71" s="97" t="s">
        <v>436</v>
      </c>
      <c r="F71" s="97"/>
      <c r="G71" s="166"/>
      <c r="H71" s="194"/>
      <c r="I71" s="166"/>
      <c r="J71" s="166">
        <f>J72</f>
        <v>10</v>
      </c>
    </row>
    <row r="72" spans="1:11" hidden="1">
      <c r="A72" s="127" t="s">
        <v>443</v>
      </c>
      <c r="B72" s="97" t="s">
        <v>167</v>
      </c>
      <c r="C72" s="97" t="s">
        <v>175</v>
      </c>
      <c r="D72" s="97" t="s">
        <v>444</v>
      </c>
      <c r="E72" s="97" t="s">
        <v>445</v>
      </c>
      <c r="F72" s="97"/>
      <c r="G72" s="166"/>
      <c r="H72" s="194"/>
      <c r="I72" s="166"/>
      <c r="J72" s="166">
        <f>J73</f>
        <v>10</v>
      </c>
    </row>
    <row r="73" spans="1:11" ht="25.5" hidden="1">
      <c r="A73" s="197" t="s">
        <v>447</v>
      </c>
      <c r="B73" s="97" t="s">
        <v>167</v>
      </c>
      <c r="C73" s="97" t="s">
        <v>175</v>
      </c>
      <c r="D73" s="97" t="s">
        <v>444</v>
      </c>
      <c r="E73" s="97" t="s">
        <v>446</v>
      </c>
      <c r="F73" s="97"/>
      <c r="G73" s="166"/>
      <c r="H73" s="194"/>
      <c r="I73" s="166"/>
      <c r="J73" s="166">
        <f>J74</f>
        <v>10</v>
      </c>
    </row>
    <row r="74" spans="1:11" ht="25.5" hidden="1">
      <c r="A74" s="171" t="s">
        <v>185</v>
      </c>
      <c r="B74" s="97" t="s">
        <v>167</v>
      </c>
      <c r="C74" s="97" t="s">
        <v>175</v>
      </c>
      <c r="D74" s="97" t="s">
        <v>444</v>
      </c>
      <c r="E74" s="97" t="s">
        <v>448</v>
      </c>
      <c r="F74" s="97"/>
      <c r="G74" s="166"/>
      <c r="H74" s="194"/>
      <c r="I74" s="166"/>
      <c r="J74" s="166">
        <f>J75</f>
        <v>10</v>
      </c>
    </row>
    <row r="75" spans="1:11" ht="25.5" hidden="1">
      <c r="A75" s="197" t="s">
        <v>447</v>
      </c>
      <c r="B75" s="97" t="s">
        <v>167</v>
      </c>
      <c r="C75" s="97" t="s">
        <v>175</v>
      </c>
      <c r="D75" s="97" t="s">
        <v>444</v>
      </c>
      <c r="E75" s="97" t="s">
        <v>448</v>
      </c>
      <c r="F75" s="97"/>
      <c r="G75" s="166"/>
      <c r="H75" s="194"/>
      <c r="I75" s="166"/>
      <c r="J75" s="166">
        <f>J82</f>
        <v>10</v>
      </c>
    </row>
    <row r="76" spans="1:11" ht="25.5">
      <c r="A76" s="216" t="s">
        <v>449</v>
      </c>
      <c r="B76" s="94" t="s">
        <v>167</v>
      </c>
      <c r="C76" s="94" t="s">
        <v>175</v>
      </c>
      <c r="D76" s="94" t="s">
        <v>353</v>
      </c>
      <c r="E76" s="97" t="s">
        <v>413</v>
      </c>
      <c r="F76" s="97"/>
      <c r="G76" s="166">
        <f t="shared" ref="G76:G81" si="2">G77</f>
        <v>10</v>
      </c>
      <c r="H76" s="194">
        <f>I76-G76</f>
        <v>0</v>
      </c>
      <c r="I76" s="166">
        <f t="shared" ref="I76:I81" si="3">I77</f>
        <v>10</v>
      </c>
      <c r="J76" s="166">
        <v>10</v>
      </c>
    </row>
    <row r="77" spans="1:11" ht="25.5">
      <c r="A77" s="197" t="s">
        <v>431</v>
      </c>
      <c r="B77" s="97" t="s">
        <v>167</v>
      </c>
      <c r="C77" s="97" t="s">
        <v>175</v>
      </c>
      <c r="D77" s="97" t="s">
        <v>353</v>
      </c>
      <c r="E77" s="97"/>
      <c r="F77" s="97"/>
      <c r="G77" s="166">
        <f t="shared" si="2"/>
        <v>10</v>
      </c>
      <c r="H77" s="194">
        <v>0</v>
      </c>
      <c r="I77" s="166">
        <f t="shared" si="3"/>
        <v>10</v>
      </c>
      <c r="J77" s="166">
        <f>J78</f>
        <v>10</v>
      </c>
    </row>
    <row r="78" spans="1:11">
      <c r="A78" s="127" t="s">
        <v>442</v>
      </c>
      <c r="B78" s="97" t="s">
        <v>167</v>
      </c>
      <c r="C78" s="97" t="s">
        <v>175</v>
      </c>
      <c r="D78" s="97" t="s">
        <v>353</v>
      </c>
      <c r="E78" s="97" t="s">
        <v>436</v>
      </c>
      <c r="F78" s="97"/>
      <c r="G78" s="166">
        <f t="shared" si="2"/>
        <v>10</v>
      </c>
      <c r="H78" s="194">
        <v>0</v>
      </c>
      <c r="I78" s="166">
        <f t="shared" si="3"/>
        <v>10</v>
      </c>
      <c r="J78" s="166">
        <f>J79</f>
        <v>10</v>
      </c>
    </row>
    <row r="79" spans="1:11">
      <c r="A79" s="127" t="s">
        <v>443</v>
      </c>
      <c r="B79" s="97" t="s">
        <v>167</v>
      </c>
      <c r="C79" s="97" t="s">
        <v>175</v>
      </c>
      <c r="D79" s="97" t="s">
        <v>353</v>
      </c>
      <c r="E79" s="97" t="s">
        <v>445</v>
      </c>
      <c r="F79" s="97"/>
      <c r="G79" s="166">
        <f t="shared" si="2"/>
        <v>10</v>
      </c>
      <c r="H79" s="194">
        <v>0</v>
      </c>
      <c r="I79" s="166">
        <f t="shared" si="3"/>
        <v>10</v>
      </c>
      <c r="J79" s="166">
        <f>J81</f>
        <v>10</v>
      </c>
    </row>
    <row r="80" spans="1:11">
      <c r="A80" s="127" t="s">
        <v>477</v>
      </c>
      <c r="B80" s="97" t="s">
        <v>167</v>
      </c>
      <c r="C80" s="97" t="s">
        <v>175</v>
      </c>
      <c r="D80" s="97" t="s">
        <v>353</v>
      </c>
      <c r="E80" s="97" t="s">
        <v>451</v>
      </c>
      <c r="F80" s="97"/>
      <c r="G80" s="166">
        <f t="shared" si="2"/>
        <v>10</v>
      </c>
      <c r="H80" s="194">
        <v>0</v>
      </c>
      <c r="I80" s="166">
        <f t="shared" si="3"/>
        <v>10</v>
      </c>
      <c r="J80" s="166"/>
    </row>
    <row r="81" spans="1:10">
      <c r="A81" s="127" t="s">
        <v>450</v>
      </c>
      <c r="B81" s="97" t="s">
        <v>167</v>
      </c>
      <c r="C81" s="97" t="s">
        <v>175</v>
      </c>
      <c r="D81" s="97" t="s">
        <v>353</v>
      </c>
      <c r="E81" s="97" t="s">
        <v>446</v>
      </c>
      <c r="F81" s="97"/>
      <c r="G81" s="166">
        <f t="shared" si="2"/>
        <v>10</v>
      </c>
      <c r="H81" s="194">
        <v>0</v>
      </c>
      <c r="I81" s="166">
        <f t="shared" si="3"/>
        <v>10</v>
      </c>
      <c r="J81" s="166">
        <f>J82</f>
        <v>10</v>
      </c>
    </row>
    <row r="82" spans="1:10" ht="25.5">
      <c r="A82" s="171" t="s">
        <v>185</v>
      </c>
      <c r="B82" s="97" t="s">
        <v>167</v>
      </c>
      <c r="C82" s="97" t="s">
        <v>175</v>
      </c>
      <c r="D82" s="97" t="s">
        <v>353</v>
      </c>
      <c r="E82" s="97" t="s">
        <v>413</v>
      </c>
      <c r="F82" s="97" t="s">
        <v>179</v>
      </c>
      <c r="G82" s="166">
        <v>10</v>
      </c>
      <c r="H82" s="194">
        <f t="shared" si="0"/>
        <v>0</v>
      </c>
      <c r="I82" s="166">
        <v>10</v>
      </c>
      <c r="J82" s="166">
        <v>10</v>
      </c>
    </row>
    <row r="83" spans="1:10">
      <c r="A83" s="217" t="s">
        <v>493</v>
      </c>
      <c r="B83" s="94" t="s">
        <v>167</v>
      </c>
      <c r="C83" s="94" t="s">
        <v>177</v>
      </c>
      <c r="D83" s="94"/>
      <c r="E83" s="97" t="s">
        <v>413</v>
      </c>
      <c r="F83" s="97"/>
      <c r="G83" s="166">
        <f>G84</f>
        <v>241.26000000000002</v>
      </c>
      <c r="H83" s="194">
        <f t="shared" si="0"/>
        <v>0</v>
      </c>
      <c r="I83" s="166">
        <f>I84</f>
        <v>241.26000000000002</v>
      </c>
      <c r="J83" s="166">
        <f>J84</f>
        <v>241.26000000000002</v>
      </c>
    </row>
    <row r="84" spans="1:10" ht="25.5">
      <c r="A84" s="197" t="s">
        <v>431</v>
      </c>
      <c r="B84" s="97" t="s">
        <v>167</v>
      </c>
      <c r="C84" s="97" t="s">
        <v>177</v>
      </c>
      <c r="D84" s="97" t="s">
        <v>178</v>
      </c>
      <c r="E84" s="97"/>
      <c r="F84" s="97"/>
      <c r="G84" s="166">
        <f>G85+G86</f>
        <v>241.26000000000002</v>
      </c>
      <c r="H84" s="194">
        <f t="shared" si="0"/>
        <v>0</v>
      </c>
      <c r="I84" s="166">
        <f>I85+I86</f>
        <v>241.26000000000002</v>
      </c>
      <c r="J84" s="166">
        <f>J85+J86</f>
        <v>241.26000000000002</v>
      </c>
    </row>
    <row r="85" spans="1:10">
      <c r="A85" s="198" t="s">
        <v>273</v>
      </c>
      <c r="B85" s="97" t="s">
        <v>167</v>
      </c>
      <c r="C85" s="97" t="s">
        <v>177</v>
      </c>
      <c r="D85" s="97" t="s">
        <v>178</v>
      </c>
      <c r="E85" s="97" t="s">
        <v>495</v>
      </c>
      <c r="F85" s="97" t="s">
        <v>184</v>
      </c>
      <c r="G85" s="166">
        <v>185.3</v>
      </c>
      <c r="H85" s="194">
        <f t="shared" si="0"/>
        <v>0</v>
      </c>
      <c r="I85" s="166">
        <v>185.3</v>
      </c>
      <c r="J85" s="166">
        <v>185.3</v>
      </c>
    </row>
    <row r="86" spans="1:10" ht="38.25">
      <c r="A86" s="198" t="s">
        <v>297</v>
      </c>
      <c r="B86" s="97" t="s">
        <v>167</v>
      </c>
      <c r="C86" s="97" t="s">
        <v>177</v>
      </c>
      <c r="D86" s="97" t="s">
        <v>178</v>
      </c>
      <c r="E86" s="97" t="s">
        <v>495</v>
      </c>
      <c r="F86" s="97" t="s">
        <v>274</v>
      </c>
      <c r="G86" s="166">
        <v>55.96</v>
      </c>
      <c r="H86" s="194">
        <f t="shared" si="0"/>
        <v>0</v>
      </c>
      <c r="I86" s="166">
        <v>55.96</v>
      </c>
      <c r="J86" s="166">
        <v>55.96</v>
      </c>
    </row>
    <row r="87" spans="1:10">
      <c r="A87" s="216" t="s">
        <v>187</v>
      </c>
      <c r="B87" s="94" t="s">
        <v>167</v>
      </c>
      <c r="C87" s="94" t="s">
        <v>186</v>
      </c>
      <c r="D87" s="94"/>
      <c r="E87" s="97" t="s">
        <v>495</v>
      </c>
      <c r="F87" s="97"/>
      <c r="G87" s="166">
        <f>G88</f>
        <v>255.45</v>
      </c>
      <c r="H87" s="194">
        <f>I87-G87</f>
        <v>-2.0000000000010232E-2</v>
      </c>
      <c r="I87" s="166">
        <f>I88</f>
        <v>255.42999999999998</v>
      </c>
      <c r="J87" s="166">
        <f>J88</f>
        <v>255.42999999999998</v>
      </c>
    </row>
    <row r="88" spans="1:10">
      <c r="A88" s="216" t="s">
        <v>46</v>
      </c>
      <c r="B88" s="94" t="s">
        <v>167</v>
      </c>
      <c r="C88" s="94" t="s">
        <v>186</v>
      </c>
      <c r="D88" s="94" t="s">
        <v>186</v>
      </c>
      <c r="E88" s="97"/>
      <c r="F88" s="97"/>
      <c r="G88" s="166">
        <f>G91</f>
        <v>255.45</v>
      </c>
      <c r="H88" s="194">
        <f>I88-G88</f>
        <v>-2.0000000000010232E-2</v>
      </c>
      <c r="I88" s="166">
        <f>I89</f>
        <v>255.42999999999998</v>
      </c>
      <c r="J88" s="166">
        <f>J91</f>
        <v>255.42999999999998</v>
      </c>
    </row>
    <row r="89" spans="1:10" ht="25.5">
      <c r="A89" s="200" t="s">
        <v>431</v>
      </c>
      <c r="B89" s="94" t="s">
        <v>167</v>
      </c>
      <c r="C89" s="94" t="s">
        <v>186</v>
      </c>
      <c r="D89" s="94" t="s">
        <v>186</v>
      </c>
      <c r="E89" s="97"/>
      <c r="F89" s="97"/>
      <c r="G89" s="166"/>
      <c r="H89" s="194"/>
      <c r="I89" s="166">
        <f>I90</f>
        <v>255.42999999999998</v>
      </c>
      <c r="J89" s="166">
        <f>J90</f>
        <v>255.42999999999998</v>
      </c>
    </row>
    <row r="90" spans="1:10">
      <c r="A90" s="200" t="s">
        <v>478</v>
      </c>
      <c r="B90" s="94" t="s">
        <v>167</v>
      </c>
      <c r="C90" s="94" t="s">
        <v>186</v>
      </c>
      <c r="D90" s="94" t="s">
        <v>186</v>
      </c>
      <c r="E90" s="97" t="s">
        <v>436</v>
      </c>
      <c r="F90" s="97"/>
      <c r="G90" s="166"/>
      <c r="H90" s="194"/>
      <c r="I90" s="166">
        <f>I91</f>
        <v>255.42999999999998</v>
      </c>
      <c r="J90" s="166">
        <f>J91</f>
        <v>255.42999999999998</v>
      </c>
    </row>
    <row r="91" spans="1:10">
      <c r="A91" s="171" t="s">
        <v>479</v>
      </c>
      <c r="B91" s="97" t="s">
        <v>167</v>
      </c>
      <c r="C91" s="97" t="s">
        <v>186</v>
      </c>
      <c r="D91" s="97" t="s">
        <v>186</v>
      </c>
      <c r="E91" s="97" t="s">
        <v>454</v>
      </c>
      <c r="F91" s="97"/>
      <c r="G91" s="166">
        <f>G92</f>
        <v>255.45</v>
      </c>
      <c r="H91" s="194">
        <f>I91-G91</f>
        <v>-2.0000000000010232E-2</v>
      </c>
      <c r="I91" s="166">
        <f>I92</f>
        <v>255.42999999999998</v>
      </c>
      <c r="J91" s="166">
        <f>J92</f>
        <v>255.42999999999998</v>
      </c>
    </row>
    <row r="92" spans="1:10" ht="25.5">
      <c r="A92" s="171" t="s">
        <v>295</v>
      </c>
      <c r="B92" s="97" t="s">
        <v>167</v>
      </c>
      <c r="C92" s="97" t="s">
        <v>186</v>
      </c>
      <c r="D92" s="97" t="s">
        <v>186</v>
      </c>
      <c r="E92" s="97" t="s">
        <v>480</v>
      </c>
      <c r="F92" s="97"/>
      <c r="G92" s="166">
        <f>G93+G94</f>
        <v>255.45</v>
      </c>
      <c r="H92" s="194">
        <f>I92-G92</f>
        <v>-2.0000000000010232E-2</v>
      </c>
      <c r="I92" s="166">
        <f>I93+I94</f>
        <v>255.42999999999998</v>
      </c>
      <c r="J92" s="166">
        <f>J93+J94</f>
        <v>255.42999999999998</v>
      </c>
    </row>
    <row r="93" spans="1:10" ht="25.5">
      <c r="A93" s="198" t="s">
        <v>296</v>
      </c>
      <c r="B93" s="97" t="s">
        <v>167</v>
      </c>
      <c r="C93" s="97" t="s">
        <v>186</v>
      </c>
      <c r="D93" s="97" t="s">
        <v>186</v>
      </c>
      <c r="E93" s="97" t="s">
        <v>455</v>
      </c>
      <c r="F93" s="97" t="s">
        <v>184</v>
      </c>
      <c r="G93" s="166">
        <v>196.2</v>
      </c>
      <c r="H93" s="194">
        <f>I93-G93</f>
        <v>0</v>
      </c>
      <c r="I93" s="166">
        <v>196.2</v>
      </c>
      <c r="J93" s="166">
        <v>196.2</v>
      </c>
    </row>
    <row r="94" spans="1:10">
      <c r="A94" s="198" t="s">
        <v>273</v>
      </c>
      <c r="B94" s="97" t="s">
        <v>167</v>
      </c>
      <c r="C94" s="97" t="s">
        <v>186</v>
      </c>
      <c r="D94" s="97" t="s">
        <v>186</v>
      </c>
      <c r="E94" s="97" t="s">
        <v>415</v>
      </c>
      <c r="F94" s="199" t="s">
        <v>274</v>
      </c>
      <c r="G94" s="166">
        <v>59.25</v>
      </c>
      <c r="H94" s="194">
        <f t="shared" si="0"/>
        <v>-2.0000000000003126E-2</v>
      </c>
      <c r="I94" s="166">
        <v>59.23</v>
      </c>
      <c r="J94" s="166">
        <v>59.23</v>
      </c>
    </row>
    <row r="95" spans="1:10" ht="38.25" hidden="1">
      <c r="A95" s="198" t="s">
        <v>297</v>
      </c>
      <c r="B95" s="97" t="s">
        <v>167</v>
      </c>
      <c r="C95" s="97" t="s">
        <v>186</v>
      </c>
      <c r="D95" s="97" t="s">
        <v>186</v>
      </c>
      <c r="E95" s="97" t="s">
        <v>415</v>
      </c>
      <c r="F95" s="199" t="s">
        <v>274</v>
      </c>
      <c r="G95" s="166">
        <v>98.11</v>
      </c>
      <c r="H95" s="194">
        <f t="shared" si="0"/>
        <v>-98.11</v>
      </c>
      <c r="I95" s="166"/>
      <c r="J95" s="166"/>
    </row>
    <row r="96" spans="1:10" hidden="1">
      <c r="A96" s="171" t="s">
        <v>298</v>
      </c>
      <c r="B96" s="97" t="s">
        <v>167</v>
      </c>
      <c r="C96" s="97" t="s">
        <v>186</v>
      </c>
      <c r="D96" s="97" t="s">
        <v>186</v>
      </c>
      <c r="E96" s="97" t="s">
        <v>415</v>
      </c>
      <c r="F96" s="97"/>
      <c r="G96" s="166">
        <f>G97</f>
        <v>0</v>
      </c>
      <c r="H96" s="194">
        <f t="shared" si="0"/>
        <v>0</v>
      </c>
      <c r="I96" s="166"/>
      <c r="J96" s="166">
        <f>J97</f>
        <v>0</v>
      </c>
    </row>
    <row r="97" spans="1:10" ht="25.5" hidden="1">
      <c r="A97" s="171" t="s">
        <v>185</v>
      </c>
      <c r="B97" s="97" t="s">
        <v>167</v>
      </c>
      <c r="C97" s="97" t="s">
        <v>186</v>
      </c>
      <c r="D97" s="97" t="s">
        <v>186</v>
      </c>
      <c r="E97" s="97" t="s">
        <v>299</v>
      </c>
      <c r="F97" s="97" t="s">
        <v>179</v>
      </c>
      <c r="G97" s="166">
        <v>0</v>
      </c>
      <c r="H97" s="194">
        <f t="shared" si="0"/>
        <v>0</v>
      </c>
      <c r="I97" s="166"/>
      <c r="J97" s="166">
        <v>0</v>
      </c>
    </row>
    <row r="98" spans="1:10" hidden="1">
      <c r="A98" s="171"/>
      <c r="B98" s="97" t="s">
        <v>167</v>
      </c>
      <c r="C98" s="97" t="s">
        <v>186</v>
      </c>
      <c r="D98" s="97" t="s">
        <v>177</v>
      </c>
      <c r="E98" s="97" t="s">
        <v>299</v>
      </c>
      <c r="F98" s="97" t="s">
        <v>179</v>
      </c>
      <c r="G98" s="166">
        <v>0</v>
      </c>
      <c r="H98" s="194"/>
      <c r="I98" s="166"/>
      <c r="J98" s="166"/>
    </row>
    <row r="99" spans="1:10" ht="25.5" hidden="1">
      <c r="A99" s="216" t="s">
        <v>189</v>
      </c>
      <c r="B99" s="94" t="s">
        <v>167</v>
      </c>
      <c r="C99" s="94" t="s">
        <v>188</v>
      </c>
      <c r="D99" s="97"/>
      <c r="E99" s="97" t="s">
        <v>354</v>
      </c>
      <c r="F99" s="97"/>
      <c r="G99" s="166">
        <v>0</v>
      </c>
      <c r="H99" s="194">
        <f t="shared" si="0"/>
        <v>0</v>
      </c>
      <c r="I99" s="166">
        <f>I100</f>
        <v>0</v>
      </c>
      <c r="J99" s="166">
        <f>J100</f>
        <v>0</v>
      </c>
    </row>
    <row r="100" spans="1:10" hidden="1">
      <c r="A100" s="216" t="s">
        <v>190</v>
      </c>
      <c r="B100" s="94" t="s">
        <v>167</v>
      </c>
      <c r="C100" s="94" t="s">
        <v>188</v>
      </c>
      <c r="D100" s="94" t="s">
        <v>168</v>
      </c>
      <c r="E100" s="97"/>
      <c r="F100" s="97"/>
      <c r="G100" s="166">
        <v>0</v>
      </c>
      <c r="H100" s="194">
        <f t="shared" si="0"/>
        <v>0</v>
      </c>
      <c r="I100" s="166">
        <f>I104</f>
        <v>0</v>
      </c>
      <c r="J100" s="166">
        <f>J104</f>
        <v>0</v>
      </c>
    </row>
    <row r="101" spans="1:10" ht="51" hidden="1">
      <c r="A101" s="98" t="s">
        <v>453</v>
      </c>
      <c r="B101" s="97" t="s">
        <v>167</v>
      </c>
      <c r="C101" s="97" t="s">
        <v>188</v>
      </c>
      <c r="D101" s="97" t="s">
        <v>168</v>
      </c>
      <c r="E101" s="97"/>
      <c r="F101" s="97"/>
      <c r="G101" s="166">
        <v>0</v>
      </c>
      <c r="H101" s="194">
        <v>0</v>
      </c>
      <c r="I101" s="166">
        <f>I102</f>
        <v>0</v>
      </c>
      <c r="J101" s="166">
        <f>J102</f>
        <v>0</v>
      </c>
    </row>
    <row r="102" spans="1:10" hidden="1">
      <c r="A102" s="98" t="s">
        <v>459</v>
      </c>
      <c r="B102" s="97" t="s">
        <v>167</v>
      </c>
      <c r="C102" s="97" t="s">
        <v>188</v>
      </c>
      <c r="D102" s="97" t="s">
        <v>168</v>
      </c>
      <c r="E102" s="97" t="s">
        <v>454</v>
      </c>
      <c r="F102" s="97"/>
      <c r="G102" s="166">
        <v>0</v>
      </c>
      <c r="H102" s="194">
        <v>0</v>
      </c>
      <c r="I102" s="166">
        <f>I103</f>
        <v>0</v>
      </c>
      <c r="J102" s="166">
        <f>J103</f>
        <v>0</v>
      </c>
    </row>
    <row r="103" spans="1:10" ht="25.5" hidden="1">
      <c r="A103" s="98" t="s">
        <v>452</v>
      </c>
      <c r="B103" s="97" t="s">
        <v>167</v>
      </c>
      <c r="C103" s="97" t="s">
        <v>188</v>
      </c>
      <c r="D103" s="97" t="s">
        <v>168</v>
      </c>
      <c r="E103" s="97" t="s">
        <v>480</v>
      </c>
      <c r="F103" s="97"/>
      <c r="G103" s="166">
        <v>0</v>
      </c>
      <c r="H103" s="194">
        <v>0</v>
      </c>
      <c r="I103" s="166">
        <f>I108</f>
        <v>0</v>
      </c>
      <c r="J103" s="166">
        <f>J108</f>
        <v>0</v>
      </c>
    </row>
    <row r="104" spans="1:10" hidden="1">
      <c r="A104" s="171" t="s">
        <v>300</v>
      </c>
      <c r="B104" s="97" t="s">
        <v>167</v>
      </c>
      <c r="C104" s="97" t="s">
        <v>188</v>
      </c>
      <c r="D104" s="97" t="s">
        <v>168</v>
      </c>
      <c r="E104" s="97" t="s">
        <v>455</v>
      </c>
      <c r="F104" s="97"/>
      <c r="G104" s="166">
        <v>26.21</v>
      </c>
      <c r="H104" s="194">
        <f t="shared" si="0"/>
        <v>-26.21</v>
      </c>
      <c r="I104" s="166"/>
      <c r="J104" s="166">
        <f>J108+J105</f>
        <v>0</v>
      </c>
    </row>
    <row r="105" spans="1:10" ht="25.5" hidden="1">
      <c r="A105" s="198" t="s">
        <v>296</v>
      </c>
      <c r="B105" s="97" t="s">
        <v>167</v>
      </c>
      <c r="C105" s="97" t="s">
        <v>188</v>
      </c>
      <c r="D105" s="97" t="s">
        <v>168</v>
      </c>
      <c r="E105" s="97" t="s">
        <v>416</v>
      </c>
      <c r="F105" s="97"/>
      <c r="G105" s="166">
        <f>G106+G107</f>
        <v>0</v>
      </c>
      <c r="H105" s="194">
        <f t="shared" si="0"/>
        <v>0</v>
      </c>
      <c r="I105" s="166"/>
      <c r="J105" s="166">
        <f>J106+J107</f>
        <v>0</v>
      </c>
    </row>
    <row r="106" spans="1:10" hidden="1">
      <c r="A106" s="198" t="s">
        <v>273</v>
      </c>
      <c r="B106" s="97" t="s">
        <v>167</v>
      </c>
      <c r="C106" s="97" t="s">
        <v>188</v>
      </c>
      <c r="D106" s="97" t="s">
        <v>168</v>
      </c>
      <c r="E106" s="97" t="s">
        <v>338</v>
      </c>
      <c r="F106" s="199" t="s">
        <v>184</v>
      </c>
      <c r="G106" s="166">
        <v>0</v>
      </c>
      <c r="H106" s="194">
        <f t="shared" si="0"/>
        <v>0</v>
      </c>
      <c r="I106" s="166"/>
      <c r="J106" s="166">
        <v>0</v>
      </c>
    </row>
    <row r="107" spans="1:10" ht="38.25" hidden="1">
      <c r="A107" s="198" t="s">
        <v>297</v>
      </c>
      <c r="B107" s="97" t="s">
        <v>167</v>
      </c>
      <c r="C107" s="97" t="s">
        <v>188</v>
      </c>
      <c r="D107" s="97" t="s">
        <v>168</v>
      </c>
      <c r="E107" s="97" t="s">
        <v>338</v>
      </c>
      <c r="F107" s="199" t="s">
        <v>274</v>
      </c>
      <c r="G107" s="166">
        <v>0</v>
      </c>
      <c r="H107" s="194">
        <f t="shared" si="0"/>
        <v>0</v>
      </c>
      <c r="I107" s="166"/>
      <c r="J107" s="166">
        <v>0</v>
      </c>
    </row>
    <row r="108" spans="1:10" ht="38.25" hidden="1">
      <c r="A108" s="171" t="s">
        <v>481</v>
      </c>
      <c r="B108" s="97" t="s">
        <v>167</v>
      </c>
      <c r="C108" s="97" t="s">
        <v>188</v>
      </c>
      <c r="D108" s="97" t="s">
        <v>168</v>
      </c>
      <c r="E108" s="97" t="s">
        <v>338</v>
      </c>
      <c r="F108" s="97"/>
      <c r="G108" s="166">
        <v>0</v>
      </c>
      <c r="H108" s="194">
        <f t="shared" si="0"/>
        <v>0</v>
      </c>
      <c r="I108" s="166">
        <f>I109</f>
        <v>0</v>
      </c>
      <c r="J108" s="166">
        <f>J109</f>
        <v>0</v>
      </c>
    </row>
    <row r="109" spans="1:10" ht="25.5" hidden="1">
      <c r="A109" s="171" t="s">
        <v>185</v>
      </c>
      <c r="B109" s="97" t="s">
        <v>167</v>
      </c>
      <c r="C109" s="97" t="s">
        <v>188</v>
      </c>
      <c r="D109" s="97" t="s">
        <v>168</v>
      </c>
      <c r="E109" s="97" t="s">
        <v>416</v>
      </c>
      <c r="F109" s="97" t="s">
        <v>179</v>
      </c>
      <c r="G109" s="166">
        <v>0</v>
      </c>
      <c r="H109" s="194">
        <f t="shared" si="0"/>
        <v>0</v>
      </c>
      <c r="I109" s="166">
        <v>0</v>
      </c>
      <c r="J109" s="166">
        <v>0</v>
      </c>
    </row>
    <row r="110" spans="1:10">
      <c r="A110" s="216" t="s">
        <v>191</v>
      </c>
      <c r="B110" s="94" t="s">
        <v>167</v>
      </c>
      <c r="C110" s="94" t="s">
        <v>183</v>
      </c>
      <c r="D110" s="94"/>
      <c r="E110" s="97" t="s">
        <v>416</v>
      </c>
      <c r="F110" s="97"/>
      <c r="G110" s="166">
        <f>G111+G114</f>
        <v>872.77</v>
      </c>
      <c r="H110" s="194">
        <f>I110-G110</f>
        <v>76.460000000000036</v>
      </c>
      <c r="I110" s="166">
        <f>I114</f>
        <v>949.23</v>
      </c>
      <c r="J110" s="166">
        <f>J111+J114</f>
        <v>947.3</v>
      </c>
    </row>
    <row r="111" spans="1:10" hidden="1">
      <c r="A111" s="216" t="s">
        <v>119</v>
      </c>
      <c r="B111" s="94" t="s">
        <v>167</v>
      </c>
      <c r="C111" s="94" t="s">
        <v>183</v>
      </c>
      <c r="D111" s="94" t="s">
        <v>170</v>
      </c>
      <c r="E111" s="97"/>
      <c r="F111" s="97"/>
      <c r="G111" s="166">
        <f>G112</f>
        <v>0</v>
      </c>
      <c r="H111" s="194">
        <f t="shared" si="0"/>
        <v>0</v>
      </c>
      <c r="I111" s="166"/>
      <c r="J111" s="166">
        <f>J112</f>
        <v>0</v>
      </c>
    </row>
    <row r="112" spans="1:10" ht="25.5" hidden="1">
      <c r="A112" s="93" t="s">
        <v>302</v>
      </c>
      <c r="B112" s="94" t="s">
        <v>167</v>
      </c>
      <c r="C112" s="94" t="s">
        <v>183</v>
      </c>
      <c r="D112" s="94" t="s">
        <v>170</v>
      </c>
      <c r="E112" s="97"/>
      <c r="F112" s="97"/>
      <c r="G112" s="166">
        <f>G113</f>
        <v>0</v>
      </c>
      <c r="H112" s="194">
        <f t="shared" si="0"/>
        <v>0</v>
      </c>
      <c r="I112" s="166"/>
      <c r="J112" s="166">
        <f>J113</f>
        <v>0</v>
      </c>
    </row>
    <row r="113" spans="1:10" ht="25.5" hidden="1">
      <c r="A113" s="168" t="s">
        <v>185</v>
      </c>
      <c r="B113" s="94" t="s">
        <v>167</v>
      </c>
      <c r="C113" s="94" t="s">
        <v>183</v>
      </c>
      <c r="D113" s="94" t="s">
        <v>170</v>
      </c>
      <c r="E113" s="97" t="s">
        <v>277</v>
      </c>
      <c r="F113" s="97" t="s">
        <v>179</v>
      </c>
      <c r="G113" s="166">
        <v>0</v>
      </c>
      <c r="H113" s="194">
        <f t="shared" si="0"/>
        <v>0</v>
      </c>
      <c r="I113" s="166"/>
      <c r="J113" s="166">
        <v>0</v>
      </c>
    </row>
    <row r="114" spans="1:10">
      <c r="A114" s="216" t="s">
        <v>123</v>
      </c>
      <c r="B114" s="94" t="s">
        <v>167</v>
      </c>
      <c r="C114" s="94" t="s">
        <v>183</v>
      </c>
      <c r="D114" s="94" t="s">
        <v>178</v>
      </c>
      <c r="E114" s="97" t="s">
        <v>277</v>
      </c>
      <c r="F114" s="97"/>
      <c r="G114" s="166">
        <f>G116</f>
        <v>872.77</v>
      </c>
      <c r="H114" s="194">
        <f>I114-G114</f>
        <v>76.460000000000036</v>
      </c>
      <c r="I114" s="166">
        <f>I116</f>
        <v>949.23</v>
      </c>
      <c r="J114" s="166">
        <f>J116</f>
        <v>947.3</v>
      </c>
    </row>
    <row r="115" spans="1:10" ht="51" hidden="1">
      <c r="A115" s="95" t="s">
        <v>364</v>
      </c>
      <c r="B115" s="97" t="s">
        <v>167</v>
      </c>
      <c r="C115" s="97" t="s">
        <v>183</v>
      </c>
      <c r="D115" s="97" t="s">
        <v>178</v>
      </c>
      <c r="E115" s="97"/>
      <c r="F115" s="97"/>
      <c r="G115" s="166">
        <f>G116</f>
        <v>872.77</v>
      </c>
      <c r="H115" s="194">
        <f t="shared" si="0"/>
        <v>1021.8299999999999</v>
      </c>
      <c r="I115" s="166"/>
      <c r="J115" s="166">
        <f>J116+J118</f>
        <v>1894.6</v>
      </c>
    </row>
    <row r="116" spans="1:10">
      <c r="A116" s="95" t="s">
        <v>303</v>
      </c>
      <c r="B116" s="97" t="s">
        <v>167</v>
      </c>
      <c r="C116" s="97" t="s">
        <v>183</v>
      </c>
      <c r="D116" s="97" t="s">
        <v>178</v>
      </c>
      <c r="E116" s="97"/>
      <c r="F116" s="97"/>
      <c r="G116" s="166">
        <f>G118</f>
        <v>872.77</v>
      </c>
      <c r="H116" s="194">
        <f>I116-G116</f>
        <v>76.460000000000036</v>
      </c>
      <c r="I116" s="166">
        <f>I117</f>
        <v>949.23</v>
      </c>
      <c r="J116" s="166">
        <f>J118</f>
        <v>947.3</v>
      </c>
    </row>
    <row r="117" spans="1:10">
      <c r="A117" s="95" t="s">
        <v>483</v>
      </c>
      <c r="B117" s="97" t="s">
        <v>167</v>
      </c>
      <c r="C117" s="97" t="s">
        <v>183</v>
      </c>
      <c r="D117" s="97" t="s">
        <v>178</v>
      </c>
      <c r="E117" s="97" t="s">
        <v>454</v>
      </c>
      <c r="F117" s="97"/>
      <c r="G117" s="166"/>
      <c r="H117" s="194"/>
      <c r="I117" s="166">
        <f>I118</f>
        <v>949.23</v>
      </c>
      <c r="J117" s="166">
        <f>J118</f>
        <v>947.3</v>
      </c>
    </row>
    <row r="118" spans="1:10" ht="25.5">
      <c r="A118" s="171" t="s">
        <v>304</v>
      </c>
      <c r="B118" s="97" t="s">
        <v>167</v>
      </c>
      <c r="C118" s="97" t="s">
        <v>183</v>
      </c>
      <c r="D118" s="97" t="s">
        <v>178</v>
      </c>
      <c r="E118" s="97" t="s">
        <v>482</v>
      </c>
      <c r="F118" s="97"/>
      <c r="G118" s="166">
        <f>G119</f>
        <v>872.77</v>
      </c>
      <c r="H118" s="194">
        <f>I118-G118</f>
        <v>76.460000000000036</v>
      </c>
      <c r="I118" s="166">
        <f>I119</f>
        <v>949.23</v>
      </c>
      <c r="J118" s="166">
        <f>J119</f>
        <v>947.3</v>
      </c>
    </row>
    <row r="119" spans="1:10" ht="25.5">
      <c r="A119" s="198" t="s">
        <v>305</v>
      </c>
      <c r="B119" s="97" t="s">
        <v>167</v>
      </c>
      <c r="C119" s="97" t="s">
        <v>183</v>
      </c>
      <c r="D119" s="97" t="s">
        <v>178</v>
      </c>
      <c r="E119" s="97" t="s">
        <v>484</v>
      </c>
      <c r="F119" s="97"/>
      <c r="G119" s="166">
        <f>G120+G121</f>
        <v>872.77</v>
      </c>
      <c r="H119" s="194">
        <f>I119-G119</f>
        <v>76.460000000000036</v>
      </c>
      <c r="I119" s="166">
        <f>I120+I121</f>
        <v>949.23</v>
      </c>
      <c r="J119" s="166">
        <f>J120+J121</f>
        <v>947.3</v>
      </c>
    </row>
    <row r="120" spans="1:10">
      <c r="A120" s="198" t="s">
        <v>273</v>
      </c>
      <c r="B120" s="97" t="s">
        <v>167</v>
      </c>
      <c r="C120" s="97" t="s">
        <v>183</v>
      </c>
      <c r="D120" s="97" t="s">
        <v>178</v>
      </c>
      <c r="E120" s="97" t="s">
        <v>417</v>
      </c>
      <c r="F120" s="199" t="s">
        <v>184</v>
      </c>
      <c r="G120" s="166">
        <v>669.8</v>
      </c>
      <c r="H120" s="194">
        <f>I120-G120</f>
        <v>55.200000000000045</v>
      </c>
      <c r="I120" s="166">
        <v>725</v>
      </c>
      <c r="J120" s="166">
        <v>724</v>
      </c>
    </row>
    <row r="121" spans="1:10" ht="38.25">
      <c r="A121" s="198" t="s">
        <v>297</v>
      </c>
      <c r="B121" s="97" t="s">
        <v>167</v>
      </c>
      <c r="C121" s="97" t="s">
        <v>183</v>
      </c>
      <c r="D121" s="97" t="s">
        <v>178</v>
      </c>
      <c r="E121" s="97" t="s">
        <v>417</v>
      </c>
      <c r="F121" s="199" t="s">
        <v>274</v>
      </c>
      <c r="G121" s="166">
        <v>202.97</v>
      </c>
      <c r="H121" s="194">
        <f>I121-G121</f>
        <v>21.259999999999991</v>
      </c>
      <c r="I121" s="166">
        <v>224.23</v>
      </c>
      <c r="J121" s="166">
        <v>223.3</v>
      </c>
    </row>
    <row r="122" spans="1:10" hidden="1">
      <c r="A122" s="198" t="s">
        <v>345</v>
      </c>
      <c r="B122" s="97" t="s">
        <v>167</v>
      </c>
      <c r="C122" s="97" t="s">
        <v>183</v>
      </c>
      <c r="D122" s="97" t="s">
        <v>178</v>
      </c>
      <c r="E122" s="97" t="s">
        <v>417</v>
      </c>
      <c r="F122" s="199"/>
      <c r="G122" s="166">
        <f t="shared" ref="G122" si="4">G123+G124</f>
        <v>1903.41</v>
      </c>
      <c r="H122" s="194">
        <f t="shared" ref="H122:H126" si="5">J122-G122</f>
        <v>-1903.41</v>
      </c>
      <c r="I122" s="166"/>
      <c r="J122" s="166">
        <f>J123+J124</f>
        <v>0</v>
      </c>
    </row>
    <row r="123" spans="1:10" hidden="1">
      <c r="A123" s="198"/>
      <c r="B123" s="97" t="s">
        <v>167</v>
      </c>
      <c r="C123" s="97" t="s">
        <v>183</v>
      </c>
      <c r="D123" s="97" t="s">
        <v>178</v>
      </c>
      <c r="E123" s="97"/>
      <c r="F123" s="199" t="s">
        <v>184</v>
      </c>
      <c r="G123" s="166">
        <v>1461.9</v>
      </c>
      <c r="H123" s="194">
        <f t="shared" si="5"/>
        <v>-1461.9</v>
      </c>
      <c r="I123" s="166"/>
      <c r="J123" s="166"/>
    </row>
    <row r="124" spans="1:10" hidden="1">
      <c r="A124" s="198"/>
      <c r="B124" s="97" t="s">
        <v>167</v>
      </c>
      <c r="C124" s="97" t="s">
        <v>183</v>
      </c>
      <c r="D124" s="97" t="s">
        <v>178</v>
      </c>
      <c r="E124" s="97"/>
      <c r="F124" s="199" t="s">
        <v>274</v>
      </c>
      <c r="G124" s="166">
        <v>441.51</v>
      </c>
      <c r="H124" s="194">
        <f t="shared" si="5"/>
        <v>-441.51</v>
      </c>
      <c r="I124" s="166"/>
      <c r="J124" s="166"/>
    </row>
    <row r="125" spans="1:10">
      <c r="A125" s="95" t="s">
        <v>192</v>
      </c>
      <c r="B125" s="97" t="s">
        <v>167</v>
      </c>
      <c r="C125" s="97" t="s">
        <v>193</v>
      </c>
      <c r="D125" s="97" t="s">
        <v>193</v>
      </c>
      <c r="E125" s="97"/>
      <c r="F125" s="97" t="s">
        <v>171</v>
      </c>
      <c r="G125" s="166">
        <v>220</v>
      </c>
      <c r="H125" s="194">
        <f>I125-G125</f>
        <v>-109.17</v>
      </c>
      <c r="I125" s="194">
        <v>110.83</v>
      </c>
      <c r="J125" s="194">
        <v>221.76</v>
      </c>
    </row>
    <row r="126" spans="1:10" hidden="1">
      <c r="A126" s="95" t="s">
        <v>192</v>
      </c>
      <c r="B126" s="95"/>
      <c r="C126" s="97"/>
      <c r="D126" s="97"/>
      <c r="E126" s="97" t="s">
        <v>346</v>
      </c>
      <c r="F126" s="97"/>
      <c r="G126" s="166"/>
      <c r="H126" s="194">
        <f t="shared" si="5"/>
        <v>0</v>
      </c>
      <c r="I126" s="194"/>
      <c r="J126" s="194"/>
    </row>
    <row r="127" spans="1:10">
      <c r="A127" s="235" t="s">
        <v>37</v>
      </c>
      <c r="B127" s="235"/>
      <c r="C127" s="235"/>
      <c r="D127" s="235"/>
      <c r="E127" s="236"/>
      <c r="F127" s="235"/>
      <c r="G127" s="166">
        <f>G8+G62+G76+G83+G87+G110+G125</f>
        <v>4684.33</v>
      </c>
      <c r="H127" s="194">
        <f>I127-G127</f>
        <v>114.76000000000022</v>
      </c>
      <c r="I127" s="194">
        <f>I8+I62+I76+ I83+I87+I110+I125</f>
        <v>4799.09</v>
      </c>
      <c r="J127" s="194">
        <f>J8+J62+J76+ J83+J87+J100+J110+J125</f>
        <v>4831.59</v>
      </c>
    </row>
    <row r="128" spans="1:10">
      <c r="E128" s="237"/>
    </row>
    <row r="134" spans="7:10">
      <c r="G134" s="107"/>
      <c r="H134" s="107"/>
      <c r="J134" s="108"/>
    </row>
  </sheetData>
  <mergeCells count="3">
    <mergeCell ref="F1:K1"/>
    <mergeCell ref="L1:M1"/>
    <mergeCell ref="A3:F3"/>
  </mergeCells>
  <pageMargins left="1.1417322834645669" right="0.19685039370078741" top="0.59055118110236227" bottom="0.27559055118110237" header="0.31496062992125984" footer="0.31496062992125984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6"/>
  <sheetViews>
    <sheetView workbookViewId="0">
      <selection activeCell="F1" sqref="F1:M1"/>
    </sheetView>
  </sheetViews>
  <sheetFormatPr defaultColWidth="36" defaultRowHeight="12.75"/>
  <cols>
    <col min="1" max="1" width="57.7109375" style="25" customWidth="1"/>
    <col min="2" max="2" width="8.42578125" style="25" customWidth="1"/>
    <col min="3" max="3" width="7.42578125" style="27" customWidth="1"/>
    <col min="4" max="4" width="5.7109375" style="27" customWidth="1"/>
    <col min="5" max="5" width="16.42578125" style="27" customWidth="1"/>
    <col min="6" max="6" width="8.42578125" style="27" customWidth="1"/>
    <col min="7" max="7" width="0.140625" style="27" hidden="1" customWidth="1"/>
    <col min="8" max="8" width="15.42578125" style="106" hidden="1" customWidth="1"/>
    <col min="9" max="11" width="16.140625" style="105" hidden="1" customWidth="1"/>
    <col min="12" max="12" width="14.42578125" style="106" customWidth="1"/>
    <col min="13" max="13" width="9.140625" style="28" hidden="1" customWidth="1"/>
    <col min="14" max="257" width="9.140625" style="28" customWidth="1"/>
    <col min="258" max="258" width="3.5703125" style="28" customWidth="1"/>
    <col min="259" max="16384" width="36" style="28"/>
  </cols>
  <sheetData>
    <row r="1" spans="1:16" ht="159.75" customHeight="1">
      <c r="A1" s="2"/>
      <c r="B1" s="2"/>
      <c r="C1" s="2"/>
      <c r="F1" s="306" t="s">
        <v>577</v>
      </c>
      <c r="G1" s="306"/>
      <c r="H1" s="306"/>
      <c r="I1" s="306"/>
      <c r="J1" s="306"/>
      <c r="K1" s="306"/>
      <c r="L1" s="306"/>
      <c r="M1" s="306"/>
      <c r="N1" s="223"/>
      <c r="O1" s="335"/>
      <c r="P1" s="335"/>
    </row>
    <row r="2" spans="1:16" ht="0.75" customHeight="1">
      <c r="B2" s="26"/>
      <c r="G2" s="77"/>
      <c r="H2" s="84"/>
      <c r="I2" s="84"/>
      <c r="J2" s="84"/>
      <c r="K2" s="84"/>
      <c r="L2" s="84"/>
    </row>
    <row r="3" spans="1:16" s="30" customFormat="1" ht="93.75" customHeight="1">
      <c r="A3" s="281" t="s">
        <v>533</v>
      </c>
      <c r="B3" s="281"/>
      <c r="C3" s="281"/>
      <c r="D3" s="281"/>
      <c r="E3" s="281"/>
      <c r="F3" s="281"/>
      <c r="G3" s="281"/>
      <c r="H3" s="281"/>
      <c r="I3" s="320"/>
      <c r="J3" s="35"/>
      <c r="K3" s="35"/>
      <c r="L3" s="85">
        <v>0</v>
      </c>
    </row>
    <row r="4" spans="1:16" s="29" customFormat="1" ht="29.25" customHeight="1">
      <c r="A4" s="86"/>
      <c r="B4" s="86"/>
      <c r="C4" s="86"/>
      <c r="D4" s="86"/>
      <c r="E4" s="87"/>
      <c r="F4" s="88"/>
      <c r="G4" s="88"/>
      <c r="H4" s="88"/>
      <c r="I4" s="88"/>
      <c r="J4" s="88"/>
      <c r="K4" s="88"/>
      <c r="L4" s="129" t="s">
        <v>309</v>
      </c>
    </row>
    <row r="5" spans="1:16" s="50" customFormat="1" ht="81.75" customHeight="1">
      <c r="A5" s="176" t="s">
        <v>69</v>
      </c>
      <c r="B5" s="176"/>
      <c r="C5" s="175" t="s">
        <v>162</v>
      </c>
      <c r="D5" s="175" t="s">
        <v>163</v>
      </c>
      <c r="E5" s="175" t="s">
        <v>164</v>
      </c>
      <c r="F5" s="175" t="s">
        <v>165</v>
      </c>
      <c r="G5" s="187" t="s">
        <v>10</v>
      </c>
      <c r="H5" s="166" t="s">
        <v>278</v>
      </c>
      <c r="I5" s="166" t="s">
        <v>10</v>
      </c>
      <c r="J5" s="188" t="s">
        <v>491</v>
      </c>
      <c r="K5" s="188" t="s">
        <v>343</v>
      </c>
      <c r="L5" s="188" t="s">
        <v>531</v>
      </c>
    </row>
    <row r="6" spans="1:16" s="49" customFormat="1">
      <c r="A6" s="172">
        <v>1</v>
      </c>
      <c r="B6" s="172">
        <v>2</v>
      </c>
      <c r="C6" s="175" t="s">
        <v>70</v>
      </c>
      <c r="D6" s="175" t="s">
        <v>71</v>
      </c>
      <c r="E6" s="175" t="s">
        <v>72</v>
      </c>
      <c r="F6" s="175" t="s">
        <v>73</v>
      </c>
      <c r="G6" s="172">
        <v>7</v>
      </c>
      <c r="H6" s="188">
        <v>8</v>
      </c>
      <c r="I6" s="188">
        <v>7</v>
      </c>
      <c r="J6" s="188"/>
      <c r="K6" s="188"/>
      <c r="L6" s="189">
        <v>7</v>
      </c>
    </row>
    <row r="7" spans="1:16" s="49" customFormat="1">
      <c r="A7" s="228" t="s">
        <v>426</v>
      </c>
      <c r="B7" s="172"/>
      <c r="C7" s="175"/>
      <c r="D7" s="175"/>
      <c r="E7" s="175"/>
      <c r="F7" s="175"/>
      <c r="G7" s="172"/>
      <c r="H7" s="188"/>
      <c r="I7" s="188"/>
      <c r="J7" s="188"/>
      <c r="K7" s="188"/>
      <c r="L7" s="189"/>
    </row>
    <row r="8" spans="1:16" s="29" customFormat="1">
      <c r="A8" s="190" t="s">
        <v>166</v>
      </c>
      <c r="B8" s="191" t="s">
        <v>167</v>
      </c>
      <c r="C8" s="191" t="s">
        <v>168</v>
      </c>
      <c r="D8" s="191"/>
      <c r="E8" s="191"/>
      <c r="F8" s="192"/>
      <c r="G8" s="193" t="e">
        <f>G9+G27+G48</f>
        <v>#REF!</v>
      </c>
      <c r="H8" s="194" t="e">
        <f>H9+H27+H48+H15</f>
        <v>#REF!</v>
      </c>
      <c r="I8" s="194" t="e">
        <f>L8-H8</f>
        <v>#REF!</v>
      </c>
      <c r="J8" s="194">
        <f>J9+J26+J48+J55</f>
        <v>2799.4900000000002</v>
      </c>
      <c r="K8" s="194">
        <f>L8-J8</f>
        <v>830.27899999999954</v>
      </c>
      <c r="L8" s="194">
        <f>L9+L27+L42+L48+L55</f>
        <v>3629.7689999999998</v>
      </c>
    </row>
    <row r="9" spans="1:16" s="29" customFormat="1" ht="34.5" customHeight="1">
      <c r="A9" s="190" t="s">
        <v>169</v>
      </c>
      <c r="B9" s="175" t="s">
        <v>167</v>
      </c>
      <c r="C9" s="175" t="s">
        <v>168</v>
      </c>
      <c r="D9" s="175" t="s">
        <v>170</v>
      </c>
      <c r="E9" s="175"/>
      <c r="F9" s="187"/>
      <c r="G9" s="196" t="e">
        <f>#REF!+G10</f>
        <v>#REF!</v>
      </c>
      <c r="H9" s="166">
        <v>660</v>
      </c>
      <c r="I9" s="166">
        <f t="shared" ref="I9:I101" si="0">L9-H9</f>
        <v>222.35000000000002</v>
      </c>
      <c r="J9" s="166">
        <f>J12</f>
        <v>843.02</v>
      </c>
      <c r="K9" s="194">
        <f t="shared" ref="K9:K127" si="1">L9-J9</f>
        <v>39.330000000000041</v>
      </c>
      <c r="L9" s="166">
        <f>L23+L24+L25</f>
        <v>882.35</v>
      </c>
    </row>
    <row r="10" spans="1:16" s="29" customFormat="1" ht="50.25" customHeight="1">
      <c r="A10" s="95" t="s">
        <v>355</v>
      </c>
      <c r="B10" s="97" t="s">
        <v>167</v>
      </c>
      <c r="C10" s="97" t="s">
        <v>168</v>
      </c>
      <c r="D10" s="97" t="s">
        <v>170</v>
      </c>
      <c r="E10" s="97" t="s">
        <v>270</v>
      </c>
      <c r="F10" s="97"/>
      <c r="G10" s="196">
        <f t="shared" ref="G10" si="2">G11</f>
        <v>500</v>
      </c>
      <c r="H10" s="166">
        <f>H11</f>
        <v>0</v>
      </c>
      <c r="I10" s="166">
        <f t="shared" si="0"/>
        <v>882.35</v>
      </c>
      <c r="J10" s="166">
        <f>J11</f>
        <v>1018.42</v>
      </c>
      <c r="K10" s="194">
        <f t="shared" si="1"/>
        <v>-136.06999999999994</v>
      </c>
      <c r="L10" s="166">
        <f>L11</f>
        <v>882.35</v>
      </c>
    </row>
    <row r="11" spans="1:16" s="29" customFormat="1" ht="17.25" customHeight="1">
      <c r="A11" s="95" t="s">
        <v>173</v>
      </c>
      <c r="B11" s="97" t="s">
        <v>167</v>
      </c>
      <c r="C11" s="97" t="s">
        <v>168</v>
      </c>
      <c r="D11" s="97" t="s">
        <v>170</v>
      </c>
      <c r="E11" s="97" t="s">
        <v>279</v>
      </c>
      <c r="F11" s="97"/>
      <c r="G11" s="196">
        <f>G13+G14</f>
        <v>500</v>
      </c>
      <c r="H11" s="166"/>
      <c r="I11" s="166">
        <f t="shared" si="0"/>
        <v>882.35</v>
      </c>
      <c r="J11" s="166">
        <f>J13+J14</f>
        <v>1018.42</v>
      </c>
      <c r="K11" s="194">
        <f t="shared" si="1"/>
        <v>-136.06999999999994</v>
      </c>
      <c r="L11" s="166">
        <f>L13+L14</f>
        <v>882.35</v>
      </c>
    </row>
    <row r="12" spans="1:16" s="226" customFormat="1">
      <c r="A12" s="95" t="s">
        <v>427</v>
      </c>
      <c r="B12" s="97" t="s">
        <v>167</v>
      </c>
      <c r="C12" s="97" t="s">
        <v>168</v>
      </c>
      <c r="D12" s="97" t="s">
        <v>170</v>
      </c>
      <c r="E12" s="97" t="s">
        <v>346</v>
      </c>
      <c r="F12" s="97"/>
      <c r="G12" s="196"/>
      <c r="H12" s="166"/>
      <c r="I12" s="166">
        <f t="shared" si="0"/>
        <v>882.35</v>
      </c>
      <c r="J12" s="166">
        <f>J13</f>
        <v>843.02</v>
      </c>
      <c r="K12" s="194">
        <f t="shared" si="1"/>
        <v>39.330000000000041</v>
      </c>
      <c r="L12" s="166">
        <f>L13</f>
        <v>882.35</v>
      </c>
    </row>
    <row r="13" spans="1:16" s="29" customFormat="1">
      <c r="A13" s="95" t="s">
        <v>428</v>
      </c>
      <c r="B13" s="97" t="s">
        <v>167</v>
      </c>
      <c r="C13" s="97" t="s">
        <v>168</v>
      </c>
      <c r="D13" s="97" t="s">
        <v>170</v>
      </c>
      <c r="E13" s="97" t="s">
        <v>473</v>
      </c>
      <c r="F13" s="97"/>
      <c r="G13" s="196">
        <v>500</v>
      </c>
      <c r="H13" s="166"/>
      <c r="I13" s="166">
        <f t="shared" si="0"/>
        <v>882.35</v>
      </c>
      <c r="J13" s="166">
        <f>J22</f>
        <v>843.02</v>
      </c>
      <c r="K13" s="194">
        <f t="shared" si="1"/>
        <v>39.330000000000041</v>
      </c>
      <c r="L13" s="166">
        <f>L21</f>
        <v>882.35</v>
      </c>
      <c r="P13" s="28"/>
    </row>
    <row r="14" spans="1:16" s="29" customFormat="1">
      <c r="A14" s="95" t="s">
        <v>428</v>
      </c>
      <c r="B14" s="97" t="s">
        <v>167</v>
      </c>
      <c r="C14" s="97" t="s">
        <v>168</v>
      </c>
      <c r="D14" s="97" t="s">
        <v>170</v>
      </c>
      <c r="E14" s="97" t="s">
        <v>408</v>
      </c>
      <c r="F14" s="97"/>
      <c r="G14" s="196"/>
      <c r="H14" s="166"/>
      <c r="I14" s="166">
        <f t="shared" si="0"/>
        <v>0</v>
      </c>
      <c r="J14" s="166">
        <v>175.4</v>
      </c>
      <c r="K14" s="194">
        <f t="shared" si="1"/>
        <v>-175.4</v>
      </c>
      <c r="L14" s="166"/>
      <c r="P14" s="28"/>
    </row>
    <row r="15" spans="1:16" s="51" customFormat="1" ht="38.25" hidden="1">
      <c r="A15" s="93" t="s">
        <v>65</v>
      </c>
      <c r="B15" s="97" t="s">
        <v>167</v>
      </c>
      <c r="C15" s="94" t="s">
        <v>174</v>
      </c>
      <c r="D15" s="94" t="s">
        <v>175</v>
      </c>
      <c r="E15" s="94"/>
      <c r="F15" s="94"/>
      <c r="G15" s="196"/>
      <c r="H15" s="166" t="e">
        <f>#REF!</f>
        <v>#REF!</v>
      </c>
      <c r="I15" s="166">
        <f>L1</f>
        <v>0</v>
      </c>
      <c r="J15" s="166">
        <f>J16</f>
        <v>0</v>
      </c>
      <c r="K15" s="194">
        <f t="shared" si="1"/>
        <v>0</v>
      </c>
      <c r="L15" s="166">
        <f>L16</f>
        <v>0</v>
      </c>
      <c r="M15" s="29"/>
      <c r="N15" s="29"/>
    </row>
    <row r="16" spans="1:16" s="51" customFormat="1" ht="42.75" hidden="1" customHeight="1">
      <c r="A16" s="93" t="s">
        <v>357</v>
      </c>
      <c r="B16" s="97" t="s">
        <v>167</v>
      </c>
      <c r="C16" s="96" t="s">
        <v>168</v>
      </c>
      <c r="D16" s="96" t="s">
        <v>175</v>
      </c>
      <c r="E16" s="97" t="s">
        <v>270</v>
      </c>
      <c r="F16" s="75" t="s">
        <v>269</v>
      </c>
      <c r="G16" s="196"/>
      <c r="H16" s="166"/>
      <c r="I16" s="166"/>
      <c r="J16" s="166">
        <f>J17</f>
        <v>0</v>
      </c>
      <c r="K16" s="194">
        <f t="shared" si="1"/>
        <v>0</v>
      </c>
      <c r="L16" s="166">
        <f>L17</f>
        <v>0</v>
      </c>
      <c r="M16" s="29"/>
      <c r="N16" s="29"/>
    </row>
    <row r="17" spans="1:14" s="51" customFormat="1" ht="30" hidden="1" customHeight="1">
      <c r="A17" s="95" t="s">
        <v>358</v>
      </c>
      <c r="B17" s="97" t="s">
        <v>167</v>
      </c>
      <c r="C17" s="96" t="s">
        <v>168</v>
      </c>
      <c r="D17" s="96" t="s">
        <v>175</v>
      </c>
      <c r="E17" s="97" t="s">
        <v>279</v>
      </c>
      <c r="F17" s="75"/>
      <c r="G17" s="196"/>
      <c r="H17" s="166"/>
      <c r="I17" s="166"/>
      <c r="J17" s="166">
        <f>J18</f>
        <v>0</v>
      </c>
      <c r="K17" s="194">
        <f t="shared" si="1"/>
        <v>0</v>
      </c>
      <c r="L17" s="166">
        <f>L18</f>
        <v>0</v>
      </c>
      <c r="M17" s="29"/>
      <c r="N17" s="29"/>
    </row>
    <row r="18" spans="1:14" s="51" customFormat="1" ht="40.5" hidden="1" customHeight="1">
      <c r="A18" s="95" t="s">
        <v>359</v>
      </c>
      <c r="B18" s="97" t="s">
        <v>167</v>
      </c>
      <c r="C18" s="96" t="s">
        <v>168</v>
      </c>
      <c r="D18" s="96" t="s">
        <v>175</v>
      </c>
      <c r="E18" s="97" t="s">
        <v>279</v>
      </c>
      <c r="F18" s="75"/>
      <c r="G18" s="196"/>
      <c r="H18" s="166"/>
      <c r="I18" s="166"/>
      <c r="J18" s="166">
        <f>J19+J20</f>
        <v>0</v>
      </c>
      <c r="K18" s="194">
        <f t="shared" si="1"/>
        <v>0</v>
      </c>
      <c r="L18" s="166">
        <f>L19+L20</f>
        <v>0</v>
      </c>
      <c r="M18" s="29"/>
      <c r="N18" s="29"/>
    </row>
    <row r="19" spans="1:14" s="51" customFormat="1" ht="40.5" hidden="1" customHeight="1">
      <c r="A19" s="95" t="s">
        <v>280</v>
      </c>
      <c r="B19" s="97" t="s">
        <v>167</v>
      </c>
      <c r="C19" s="96" t="s">
        <v>168</v>
      </c>
      <c r="D19" s="96" t="s">
        <v>175</v>
      </c>
      <c r="E19" s="97" t="s">
        <v>307</v>
      </c>
      <c r="F19" s="75" t="s">
        <v>172</v>
      </c>
      <c r="G19" s="196"/>
      <c r="H19" s="166"/>
      <c r="I19" s="166"/>
      <c r="J19" s="166">
        <v>0</v>
      </c>
      <c r="K19" s="194">
        <f t="shared" si="1"/>
        <v>0</v>
      </c>
      <c r="L19" s="166">
        <v>0</v>
      </c>
      <c r="M19" s="29"/>
      <c r="N19" s="29"/>
    </row>
    <row r="20" spans="1:14" s="51" customFormat="1" ht="40.5" hidden="1" customHeight="1">
      <c r="A20" s="95" t="s">
        <v>308</v>
      </c>
      <c r="B20" s="97" t="s">
        <v>167</v>
      </c>
      <c r="C20" s="96" t="s">
        <v>168</v>
      </c>
      <c r="D20" s="96" t="s">
        <v>175</v>
      </c>
      <c r="E20" s="97" t="s">
        <v>307</v>
      </c>
      <c r="F20" s="75" t="s">
        <v>271</v>
      </c>
      <c r="G20" s="196"/>
      <c r="H20" s="166"/>
      <c r="I20" s="166"/>
      <c r="J20" s="166">
        <v>0</v>
      </c>
      <c r="K20" s="194">
        <f t="shared" si="1"/>
        <v>0</v>
      </c>
      <c r="L20" s="166">
        <v>0</v>
      </c>
      <c r="M20" s="29"/>
      <c r="N20" s="29"/>
    </row>
    <row r="21" spans="1:14" s="51" customFormat="1" ht="40.5" customHeight="1">
      <c r="A21" s="95" t="s">
        <v>429</v>
      </c>
      <c r="B21" s="97" t="s">
        <v>167</v>
      </c>
      <c r="C21" s="96" t="s">
        <v>168</v>
      </c>
      <c r="D21" s="96" t="s">
        <v>170</v>
      </c>
      <c r="E21" s="97" t="s">
        <v>422</v>
      </c>
      <c r="F21" s="75"/>
      <c r="G21" s="196"/>
      <c r="H21" s="166"/>
      <c r="I21" s="166"/>
      <c r="J21" s="166"/>
      <c r="K21" s="194"/>
      <c r="L21" s="166">
        <f>L22</f>
        <v>882.35</v>
      </c>
      <c r="M21" s="29"/>
      <c r="N21" s="29"/>
    </row>
    <row r="22" spans="1:14" s="51" customFormat="1" ht="40.5" customHeight="1">
      <c r="A22" s="73" t="s">
        <v>430</v>
      </c>
      <c r="B22" s="97" t="s">
        <v>167</v>
      </c>
      <c r="C22" s="96" t="s">
        <v>168</v>
      </c>
      <c r="D22" s="96" t="s">
        <v>170</v>
      </c>
      <c r="E22" s="97" t="s">
        <v>408</v>
      </c>
      <c r="F22" s="75"/>
      <c r="G22" s="196"/>
      <c r="H22" s="166"/>
      <c r="I22" s="166"/>
      <c r="J22" s="166">
        <f>J23+J24</f>
        <v>843.02</v>
      </c>
      <c r="K22" s="194">
        <f>L22-J22</f>
        <v>39.330000000000041</v>
      </c>
      <c r="L22" s="166">
        <f>L23+L24+L25</f>
        <v>882.35</v>
      </c>
      <c r="M22" s="29"/>
      <c r="N22" s="29"/>
    </row>
    <row r="23" spans="1:14" s="51" customFormat="1" ht="40.5" customHeight="1">
      <c r="A23" s="73" t="s">
        <v>280</v>
      </c>
      <c r="B23" s="97" t="s">
        <v>167</v>
      </c>
      <c r="C23" s="96" t="s">
        <v>168</v>
      </c>
      <c r="D23" s="96" t="s">
        <v>170</v>
      </c>
      <c r="E23" s="97" t="s">
        <v>408</v>
      </c>
      <c r="F23" s="75" t="s">
        <v>172</v>
      </c>
      <c r="G23" s="196"/>
      <c r="H23" s="166"/>
      <c r="I23" s="166"/>
      <c r="J23" s="166">
        <v>647.48</v>
      </c>
      <c r="K23" s="194">
        <f>L23-J23</f>
        <v>25.909999999999968</v>
      </c>
      <c r="L23" s="166">
        <v>673.39</v>
      </c>
      <c r="M23" s="29"/>
      <c r="N23" s="29"/>
    </row>
    <row r="24" spans="1:14" s="51" customFormat="1" ht="40.5" customHeight="1">
      <c r="A24" s="73" t="s">
        <v>281</v>
      </c>
      <c r="B24" s="97" t="s">
        <v>167</v>
      </c>
      <c r="C24" s="96" t="s">
        <v>168</v>
      </c>
      <c r="D24" s="96" t="s">
        <v>170</v>
      </c>
      <c r="E24" s="97" t="s">
        <v>408</v>
      </c>
      <c r="F24" s="75" t="s">
        <v>271</v>
      </c>
      <c r="G24" s="196"/>
      <c r="H24" s="166"/>
      <c r="I24" s="166"/>
      <c r="J24" s="166">
        <v>195.54</v>
      </c>
      <c r="K24" s="194">
        <f>L24-J24</f>
        <v>7.8200000000000216</v>
      </c>
      <c r="L24" s="166">
        <v>203.36</v>
      </c>
      <c r="M24" s="29"/>
      <c r="N24" s="29"/>
    </row>
    <row r="25" spans="1:14" s="51" customFormat="1" ht="40.5" customHeight="1">
      <c r="A25" s="73" t="s">
        <v>285</v>
      </c>
      <c r="B25" s="97" t="s">
        <v>167</v>
      </c>
      <c r="C25" s="96" t="s">
        <v>168</v>
      </c>
      <c r="D25" s="96" t="s">
        <v>170</v>
      </c>
      <c r="E25" s="97" t="s">
        <v>408</v>
      </c>
      <c r="F25" s="75" t="s">
        <v>176</v>
      </c>
      <c r="G25" s="196"/>
      <c r="H25" s="166"/>
      <c r="I25" s="166"/>
      <c r="J25" s="166"/>
      <c r="K25" s="194">
        <f>L25-J25</f>
        <v>5.6</v>
      </c>
      <c r="L25" s="166">
        <v>5.6</v>
      </c>
      <c r="M25" s="29"/>
      <c r="N25" s="29"/>
    </row>
    <row r="26" spans="1:14" s="51" customFormat="1" ht="40.5" customHeight="1">
      <c r="A26" s="218" t="s">
        <v>433</v>
      </c>
      <c r="B26" s="97" t="s">
        <v>167</v>
      </c>
      <c r="C26" s="96" t="s">
        <v>168</v>
      </c>
      <c r="D26" s="96" t="s">
        <v>177</v>
      </c>
      <c r="E26" s="97"/>
      <c r="F26" s="75"/>
      <c r="G26" s="196"/>
      <c r="H26" s="166"/>
      <c r="I26" s="166"/>
      <c r="J26" s="166">
        <f>J29+J39+J40+J41</f>
        <v>1690.1499999999999</v>
      </c>
      <c r="K26" s="194">
        <f>L26-J26</f>
        <v>361.75000000000023</v>
      </c>
      <c r="L26" s="166">
        <f>L29</f>
        <v>2051.9</v>
      </c>
      <c r="M26" s="29"/>
      <c r="N26" s="29"/>
    </row>
    <row r="27" spans="1:14" s="51" customFormat="1" ht="46.5" customHeight="1">
      <c r="B27" s="97" t="s">
        <v>167</v>
      </c>
      <c r="C27" s="97" t="s">
        <v>168</v>
      </c>
      <c r="D27" s="97"/>
      <c r="E27" s="97" t="s">
        <v>423</v>
      </c>
      <c r="F27" s="97"/>
      <c r="G27" s="196" t="e">
        <f>#REF!+#REF!</f>
        <v>#REF!</v>
      </c>
      <c r="H27" s="166" t="e">
        <f>#REF!</f>
        <v>#REF!</v>
      </c>
      <c r="I27" s="166" t="e">
        <f t="shared" si="0"/>
        <v>#REF!</v>
      </c>
      <c r="J27" s="166">
        <f>J28</f>
        <v>1671.1499999999999</v>
      </c>
      <c r="K27" s="194">
        <f t="shared" si="1"/>
        <v>380.75000000000023</v>
      </c>
      <c r="L27" s="166">
        <f>L28</f>
        <v>2051.9</v>
      </c>
    </row>
    <row r="28" spans="1:14" ht="35.25" customHeight="1">
      <c r="A28" s="197" t="s">
        <v>362</v>
      </c>
      <c r="B28" s="97" t="s">
        <v>167</v>
      </c>
      <c r="C28" s="97" t="s">
        <v>168</v>
      </c>
      <c r="D28" s="97" t="s">
        <v>177</v>
      </c>
      <c r="E28" s="97" t="s">
        <v>283</v>
      </c>
      <c r="F28" s="97"/>
      <c r="G28" s="196"/>
      <c r="H28" s="166"/>
      <c r="I28" s="166">
        <f t="shared" si="0"/>
        <v>2051.9</v>
      </c>
      <c r="J28" s="166">
        <f>J29</f>
        <v>1671.1499999999999</v>
      </c>
      <c r="K28" s="194">
        <f t="shared" si="1"/>
        <v>380.75000000000023</v>
      </c>
      <c r="L28" s="166">
        <f>L29</f>
        <v>2051.9</v>
      </c>
    </row>
    <row r="29" spans="1:14" ht="25.5">
      <c r="A29" s="95" t="s">
        <v>431</v>
      </c>
      <c r="B29" s="97" t="s">
        <v>167</v>
      </c>
      <c r="C29" s="97" t="s">
        <v>168</v>
      </c>
      <c r="D29" s="97" t="s">
        <v>177</v>
      </c>
      <c r="E29" s="97" t="s">
        <v>436</v>
      </c>
      <c r="F29" s="97"/>
      <c r="G29" s="196"/>
      <c r="H29" s="166"/>
      <c r="I29" s="166">
        <f t="shared" si="0"/>
        <v>2051.9</v>
      </c>
      <c r="J29" s="166">
        <f>J30+J36</f>
        <v>1671.1499999999999</v>
      </c>
      <c r="K29" s="194">
        <f t="shared" si="1"/>
        <v>380.75000000000023</v>
      </c>
      <c r="L29" s="166">
        <f>L30</f>
        <v>2051.9</v>
      </c>
    </row>
    <row r="30" spans="1:14" ht="25.5">
      <c r="A30" s="198" t="s">
        <v>432</v>
      </c>
      <c r="B30" s="97" t="s">
        <v>167</v>
      </c>
      <c r="C30" s="97" t="s">
        <v>168</v>
      </c>
      <c r="D30" s="97" t="s">
        <v>177</v>
      </c>
      <c r="E30" s="97" t="s">
        <v>474</v>
      </c>
      <c r="F30" s="97"/>
      <c r="G30" s="196"/>
      <c r="H30" s="166"/>
      <c r="I30" s="166">
        <f t="shared" si="0"/>
        <v>2051.9</v>
      </c>
      <c r="J30" s="166">
        <f>J31+J32</f>
        <v>1606.1499999999999</v>
      </c>
      <c r="K30" s="194">
        <f t="shared" si="1"/>
        <v>445.75000000000023</v>
      </c>
      <c r="L30" s="166">
        <f>L31</f>
        <v>2051.9</v>
      </c>
    </row>
    <row r="31" spans="1:14" ht="51">
      <c r="A31" s="73" t="s">
        <v>360</v>
      </c>
      <c r="B31" s="97" t="s">
        <v>167</v>
      </c>
      <c r="C31" s="97" t="s">
        <v>168</v>
      </c>
      <c r="D31" s="97" t="s">
        <v>177</v>
      </c>
      <c r="E31" s="97" t="s">
        <v>424</v>
      </c>
      <c r="F31" s="199"/>
      <c r="G31" s="196"/>
      <c r="H31" s="166"/>
      <c r="I31" s="166">
        <f t="shared" si="0"/>
        <v>2051.9</v>
      </c>
      <c r="J31" s="166">
        <f>J33+J34</f>
        <v>1606.1499999999999</v>
      </c>
      <c r="K31" s="194">
        <f t="shared" si="1"/>
        <v>445.75000000000023</v>
      </c>
      <c r="L31" s="166">
        <f>L33+L34+L35+L36+L39+L40+L41</f>
        <v>2051.9</v>
      </c>
    </row>
    <row r="32" spans="1:14" ht="25.5">
      <c r="A32" s="73" t="s">
        <v>430</v>
      </c>
      <c r="B32" s="97" t="s">
        <v>167</v>
      </c>
      <c r="C32" s="97" t="s">
        <v>168</v>
      </c>
      <c r="D32" s="97" t="s">
        <v>177</v>
      </c>
      <c r="E32" s="97" t="s">
        <v>409</v>
      </c>
      <c r="F32" s="199"/>
      <c r="G32" s="196"/>
      <c r="H32" s="166"/>
      <c r="I32" s="166">
        <f t="shared" si="0"/>
        <v>0</v>
      </c>
      <c r="J32" s="166">
        <v>0</v>
      </c>
      <c r="K32" s="194">
        <f t="shared" si="1"/>
        <v>0</v>
      </c>
      <c r="L32" s="166"/>
    </row>
    <row r="33" spans="1:12">
      <c r="A33" s="99" t="s">
        <v>280</v>
      </c>
      <c r="B33" s="97" t="s">
        <v>167</v>
      </c>
      <c r="C33" s="97" t="s">
        <v>168</v>
      </c>
      <c r="D33" s="97" t="s">
        <v>177</v>
      </c>
      <c r="E33" s="97" t="s">
        <v>409</v>
      </c>
      <c r="F33" s="199" t="s">
        <v>172</v>
      </c>
      <c r="G33" s="196"/>
      <c r="H33" s="166"/>
      <c r="I33" s="166"/>
      <c r="J33" s="166">
        <v>1233.6099999999999</v>
      </c>
      <c r="K33" s="194">
        <f>L33-J33</f>
        <v>255.58000000000015</v>
      </c>
      <c r="L33" s="166">
        <v>1489.19</v>
      </c>
    </row>
    <row r="34" spans="1:12" ht="38.25">
      <c r="A34" s="99" t="s">
        <v>284</v>
      </c>
      <c r="B34" s="97" t="s">
        <v>167</v>
      </c>
      <c r="C34" s="97" t="s">
        <v>168</v>
      </c>
      <c r="D34" s="97" t="s">
        <v>177</v>
      </c>
      <c r="E34" s="97" t="s">
        <v>409</v>
      </c>
      <c r="F34" s="199" t="s">
        <v>271</v>
      </c>
      <c r="G34" s="196"/>
      <c r="H34" s="166"/>
      <c r="I34" s="166"/>
      <c r="J34" s="166">
        <v>372.54</v>
      </c>
      <c r="K34" s="194">
        <f>L34-J34</f>
        <v>77.19</v>
      </c>
      <c r="L34" s="166">
        <v>449.73</v>
      </c>
    </row>
    <row r="35" spans="1:12" ht="25.5">
      <c r="A35" s="99" t="s">
        <v>285</v>
      </c>
      <c r="B35" s="97" t="s">
        <v>167</v>
      </c>
      <c r="C35" s="97" t="s">
        <v>168</v>
      </c>
      <c r="D35" s="97" t="s">
        <v>177</v>
      </c>
      <c r="E35" s="97" t="s">
        <v>409</v>
      </c>
      <c r="F35" s="199" t="s">
        <v>176</v>
      </c>
      <c r="G35" s="196"/>
      <c r="H35" s="166"/>
      <c r="I35" s="166"/>
      <c r="J35" s="166"/>
      <c r="K35" s="194"/>
      <c r="L35" s="166">
        <v>2.8</v>
      </c>
    </row>
    <row r="36" spans="1:12" ht="25.5">
      <c r="A36" s="99" t="s">
        <v>185</v>
      </c>
      <c r="B36" s="97" t="s">
        <v>167</v>
      </c>
      <c r="C36" s="97" t="s">
        <v>168</v>
      </c>
      <c r="D36" s="97" t="s">
        <v>177</v>
      </c>
      <c r="E36" s="97" t="s">
        <v>409</v>
      </c>
      <c r="F36" s="97" t="s">
        <v>179</v>
      </c>
      <c r="G36" s="196"/>
      <c r="H36" s="166"/>
      <c r="I36" s="166">
        <f t="shared" si="0"/>
        <v>90.68</v>
      </c>
      <c r="J36" s="166">
        <v>65</v>
      </c>
      <c r="K36" s="194">
        <f t="shared" si="1"/>
        <v>25.680000000000007</v>
      </c>
      <c r="L36" s="166">
        <v>90.68</v>
      </c>
    </row>
    <row r="37" spans="1:12" ht="25.5" hidden="1">
      <c r="A37" s="198" t="s">
        <v>285</v>
      </c>
      <c r="B37" s="97" t="s">
        <v>167</v>
      </c>
      <c r="C37" s="97" t="s">
        <v>168</v>
      </c>
      <c r="D37" s="97" t="s">
        <v>177</v>
      </c>
      <c r="E37" s="97" t="s">
        <v>272</v>
      </c>
      <c r="F37" s="101" t="s">
        <v>176</v>
      </c>
      <c r="G37" s="196"/>
      <c r="H37" s="166"/>
      <c r="I37" s="166">
        <f t="shared" si="0"/>
        <v>0</v>
      </c>
      <c r="J37" s="166">
        <v>0</v>
      </c>
      <c r="K37" s="194">
        <f t="shared" si="1"/>
        <v>0</v>
      </c>
      <c r="L37" s="166">
        <v>0</v>
      </c>
    </row>
    <row r="38" spans="1:12" ht="25.5" hidden="1">
      <c r="A38" s="198" t="s">
        <v>185</v>
      </c>
      <c r="B38" s="97" t="s">
        <v>167</v>
      </c>
      <c r="C38" s="97" t="s">
        <v>168</v>
      </c>
      <c r="D38" s="97" t="s">
        <v>177</v>
      </c>
      <c r="E38" s="97" t="s">
        <v>272</v>
      </c>
      <c r="F38" s="101">
        <v>244</v>
      </c>
      <c r="G38" s="196"/>
      <c r="H38" s="166"/>
      <c r="I38" s="166">
        <f t="shared" si="0"/>
        <v>0</v>
      </c>
      <c r="J38" s="166">
        <v>0</v>
      </c>
      <c r="K38" s="194">
        <f t="shared" si="1"/>
        <v>0</v>
      </c>
      <c r="L38" s="166">
        <v>0</v>
      </c>
    </row>
    <row r="39" spans="1:12" ht="76.5" hidden="1">
      <c r="A39" s="198" t="s">
        <v>286</v>
      </c>
      <c r="B39" s="97" t="s">
        <v>167</v>
      </c>
      <c r="C39" s="97" t="s">
        <v>168</v>
      </c>
      <c r="D39" s="97" t="s">
        <v>177</v>
      </c>
      <c r="E39" s="97" t="s">
        <v>409</v>
      </c>
      <c r="F39" s="199" t="s">
        <v>287</v>
      </c>
      <c r="G39" s="196"/>
      <c r="H39" s="166"/>
      <c r="I39" s="166">
        <f t="shared" si="0"/>
        <v>0</v>
      </c>
      <c r="J39" s="166"/>
      <c r="K39" s="194">
        <f t="shared" si="1"/>
        <v>0</v>
      </c>
      <c r="L39" s="166">
        <v>0</v>
      </c>
    </row>
    <row r="40" spans="1:12">
      <c r="A40" s="198" t="s">
        <v>180</v>
      </c>
      <c r="B40" s="97" t="s">
        <v>167</v>
      </c>
      <c r="C40" s="97" t="s">
        <v>168</v>
      </c>
      <c r="D40" s="97" t="s">
        <v>177</v>
      </c>
      <c r="E40" s="97" t="s">
        <v>409</v>
      </c>
      <c r="F40" s="199" t="s">
        <v>181</v>
      </c>
      <c r="G40" s="196"/>
      <c r="H40" s="166"/>
      <c r="I40" s="166">
        <f t="shared" si="0"/>
        <v>8</v>
      </c>
      <c r="J40" s="166">
        <v>11</v>
      </c>
      <c r="K40" s="194">
        <f t="shared" si="1"/>
        <v>-3</v>
      </c>
      <c r="L40" s="166">
        <v>8</v>
      </c>
    </row>
    <row r="41" spans="1:12">
      <c r="A41" s="198" t="s">
        <v>288</v>
      </c>
      <c r="B41" s="97" t="s">
        <v>167</v>
      </c>
      <c r="C41" s="97" t="s">
        <v>168</v>
      </c>
      <c r="D41" s="97" t="s">
        <v>177</v>
      </c>
      <c r="E41" s="97" t="s">
        <v>409</v>
      </c>
      <c r="F41" s="199" t="s">
        <v>182</v>
      </c>
      <c r="G41" s="196"/>
      <c r="H41" s="166"/>
      <c r="I41" s="166">
        <f t="shared" si="0"/>
        <v>11.5</v>
      </c>
      <c r="J41" s="166">
        <v>8</v>
      </c>
      <c r="K41" s="194">
        <f t="shared" si="1"/>
        <v>3.5</v>
      </c>
      <c r="L41" s="166">
        <v>11.5</v>
      </c>
    </row>
    <row r="42" spans="1:12" hidden="1">
      <c r="A42" s="221" t="s">
        <v>421</v>
      </c>
      <c r="B42" s="97" t="s">
        <v>167</v>
      </c>
      <c r="C42" s="97" t="s">
        <v>168</v>
      </c>
      <c r="D42" s="97" t="s">
        <v>186</v>
      </c>
      <c r="E42" s="97"/>
      <c r="F42" s="199"/>
      <c r="G42" s="196"/>
      <c r="H42" s="166"/>
      <c r="I42" s="166">
        <f t="shared" si="0"/>
        <v>0</v>
      </c>
      <c r="J42" s="166"/>
      <c r="K42" s="194"/>
      <c r="L42" s="166">
        <f>L43</f>
        <v>0</v>
      </c>
    </row>
    <row r="43" spans="1:12" hidden="1">
      <c r="A43" s="198" t="s">
        <v>463</v>
      </c>
      <c r="B43" s="97" t="s">
        <v>167</v>
      </c>
      <c r="C43" s="97" t="s">
        <v>168</v>
      </c>
      <c r="D43" s="97" t="s">
        <v>186</v>
      </c>
      <c r="E43" s="97" t="s">
        <v>346</v>
      </c>
      <c r="F43" s="199"/>
      <c r="G43" s="196"/>
      <c r="H43" s="166"/>
      <c r="I43" s="166"/>
      <c r="J43" s="166"/>
      <c r="K43" s="194"/>
      <c r="L43" s="166">
        <f>L44</f>
        <v>0</v>
      </c>
    </row>
    <row r="44" spans="1:12" ht="25.5" hidden="1">
      <c r="A44" s="198" t="s">
        <v>464</v>
      </c>
      <c r="B44" s="97" t="s">
        <v>167</v>
      </c>
      <c r="C44" s="97" t="s">
        <v>168</v>
      </c>
      <c r="D44" s="97" t="s">
        <v>186</v>
      </c>
      <c r="E44" s="97" t="s">
        <v>469</v>
      </c>
      <c r="F44" s="199"/>
      <c r="G44" s="196"/>
      <c r="H44" s="166"/>
      <c r="I44" s="166"/>
      <c r="J44" s="166"/>
      <c r="K44" s="194"/>
      <c r="L44" s="166">
        <f>L45</f>
        <v>0</v>
      </c>
    </row>
    <row r="45" spans="1:12" hidden="1">
      <c r="A45" s="198" t="s">
        <v>465</v>
      </c>
      <c r="B45" s="97" t="s">
        <v>167</v>
      </c>
      <c r="C45" s="97" t="s">
        <v>168</v>
      </c>
      <c r="D45" s="97" t="s">
        <v>186</v>
      </c>
      <c r="E45" s="97" t="s">
        <v>468</v>
      </c>
      <c r="F45" s="199"/>
      <c r="G45" s="196"/>
      <c r="H45" s="166"/>
      <c r="I45" s="166"/>
      <c r="J45" s="166"/>
      <c r="K45" s="194"/>
      <c r="L45" s="166">
        <f>L46</f>
        <v>0</v>
      </c>
    </row>
    <row r="46" spans="1:12" hidden="1">
      <c r="A46" s="198" t="s">
        <v>466</v>
      </c>
      <c r="B46" s="97" t="s">
        <v>167</v>
      </c>
      <c r="C46" s="97" t="s">
        <v>168</v>
      </c>
      <c r="D46" s="97" t="s">
        <v>186</v>
      </c>
      <c r="E46" s="97" t="s">
        <v>419</v>
      </c>
      <c r="F46" s="199"/>
      <c r="G46" s="196"/>
      <c r="H46" s="166"/>
      <c r="I46" s="166"/>
      <c r="J46" s="166"/>
      <c r="K46" s="194"/>
      <c r="L46" s="166">
        <f>L47</f>
        <v>0</v>
      </c>
    </row>
    <row r="47" spans="1:12" ht="25.5" hidden="1">
      <c r="A47" s="198" t="s">
        <v>467</v>
      </c>
      <c r="B47" s="97" t="s">
        <v>167</v>
      </c>
      <c r="C47" s="97" t="s">
        <v>168</v>
      </c>
      <c r="D47" s="97" t="s">
        <v>186</v>
      </c>
      <c r="E47" s="97" t="s">
        <v>419</v>
      </c>
      <c r="F47" s="199" t="s">
        <v>420</v>
      </c>
      <c r="G47" s="196"/>
      <c r="H47" s="166"/>
      <c r="I47" s="166"/>
      <c r="J47" s="166"/>
      <c r="K47" s="194"/>
      <c r="L47" s="166">
        <v>0</v>
      </c>
    </row>
    <row r="48" spans="1:12">
      <c r="A48" s="216" t="s">
        <v>63</v>
      </c>
      <c r="B48" s="97" t="s">
        <v>167</v>
      </c>
      <c r="C48" s="97" t="s">
        <v>168</v>
      </c>
      <c r="D48" s="97" t="s">
        <v>183</v>
      </c>
      <c r="E48" s="97"/>
      <c r="F48" s="97"/>
      <c r="G48" s="196" t="e">
        <f>#REF!</f>
        <v>#REF!</v>
      </c>
      <c r="H48" s="166"/>
      <c r="I48" s="166">
        <f t="shared" si="0"/>
        <v>10</v>
      </c>
      <c r="J48" s="166">
        <f>J49</f>
        <v>10</v>
      </c>
      <c r="K48" s="194">
        <f t="shared" si="1"/>
        <v>0</v>
      </c>
      <c r="L48" s="166">
        <f>L49</f>
        <v>10</v>
      </c>
    </row>
    <row r="49" spans="1:13" ht="25.5">
      <c r="A49" s="197" t="s">
        <v>431</v>
      </c>
      <c r="B49" s="97" t="s">
        <v>167</v>
      </c>
      <c r="C49" s="97" t="s">
        <v>168</v>
      </c>
      <c r="D49" s="97" t="s">
        <v>183</v>
      </c>
      <c r="E49" s="97" t="s">
        <v>436</v>
      </c>
      <c r="F49" s="97"/>
      <c r="G49" s="196"/>
      <c r="H49" s="166"/>
      <c r="I49" s="166">
        <f t="shared" si="0"/>
        <v>10</v>
      </c>
      <c r="J49" s="166">
        <f>J54</f>
        <v>10</v>
      </c>
      <c r="K49" s="194">
        <f t="shared" si="1"/>
        <v>0</v>
      </c>
      <c r="L49" s="166">
        <v>10</v>
      </c>
    </row>
    <row r="50" spans="1:13" ht="25.5">
      <c r="A50" s="222" t="s">
        <v>470</v>
      </c>
      <c r="B50" s="97" t="s">
        <v>167</v>
      </c>
      <c r="C50" s="97" t="s">
        <v>168</v>
      </c>
      <c r="D50" s="97" t="s">
        <v>183</v>
      </c>
      <c r="E50" s="97" t="s">
        <v>437</v>
      </c>
      <c r="F50" s="97"/>
      <c r="G50" s="196"/>
      <c r="H50" s="166"/>
      <c r="I50" s="166"/>
      <c r="J50" s="166">
        <v>10</v>
      </c>
      <c r="K50" s="194">
        <v>0</v>
      </c>
      <c r="L50" s="166">
        <f>L51</f>
        <v>10</v>
      </c>
    </row>
    <row r="51" spans="1:13" ht="25.5">
      <c r="A51" s="222" t="s">
        <v>434</v>
      </c>
      <c r="B51" s="97" t="s">
        <v>167</v>
      </c>
      <c r="C51" s="97" t="s">
        <v>168</v>
      </c>
      <c r="D51" s="97" t="s">
        <v>183</v>
      </c>
      <c r="E51" s="97" t="s">
        <v>438</v>
      </c>
      <c r="F51" s="97"/>
      <c r="G51" s="196"/>
      <c r="H51" s="166"/>
      <c r="I51" s="166"/>
      <c r="J51" s="166">
        <v>10</v>
      </c>
      <c r="K51" s="194">
        <v>0</v>
      </c>
      <c r="L51" s="166">
        <f>L52</f>
        <v>10</v>
      </c>
    </row>
    <row r="52" spans="1:13">
      <c r="A52" s="222" t="s">
        <v>435</v>
      </c>
      <c r="B52" s="97" t="s">
        <v>167</v>
      </c>
      <c r="C52" s="97" t="s">
        <v>168</v>
      </c>
      <c r="D52" s="97" t="s">
        <v>183</v>
      </c>
      <c r="E52" s="97" t="s">
        <v>475</v>
      </c>
      <c r="F52" s="97"/>
      <c r="G52" s="196"/>
      <c r="H52" s="166"/>
      <c r="I52" s="166"/>
      <c r="J52" s="166">
        <v>10</v>
      </c>
      <c r="K52" s="194">
        <v>0</v>
      </c>
      <c r="L52" s="166">
        <f>L53</f>
        <v>10</v>
      </c>
    </row>
    <row r="53" spans="1:13" ht="25.5">
      <c r="A53" s="222" t="s">
        <v>389</v>
      </c>
      <c r="B53" s="97" t="s">
        <v>167</v>
      </c>
      <c r="C53" s="97" t="s">
        <v>168</v>
      </c>
      <c r="D53" s="97" t="s">
        <v>183</v>
      </c>
      <c r="E53" s="97" t="s">
        <v>410</v>
      </c>
      <c r="F53" s="97"/>
      <c r="G53" s="196"/>
      <c r="H53" s="166"/>
      <c r="I53" s="166"/>
      <c r="J53" s="166">
        <v>10</v>
      </c>
      <c r="K53" s="194">
        <v>0</v>
      </c>
      <c r="L53" s="166">
        <f>L54</f>
        <v>10</v>
      </c>
    </row>
    <row r="54" spans="1:13">
      <c r="A54" s="200" t="s">
        <v>391</v>
      </c>
      <c r="B54" s="97" t="s">
        <v>167</v>
      </c>
      <c r="C54" s="97" t="s">
        <v>168</v>
      </c>
      <c r="D54" s="97" t="s">
        <v>183</v>
      </c>
      <c r="E54" s="97" t="s">
        <v>410</v>
      </c>
      <c r="F54" s="175" t="s">
        <v>390</v>
      </c>
      <c r="G54" s="196"/>
      <c r="H54" s="166"/>
      <c r="I54" s="166">
        <f t="shared" si="0"/>
        <v>10</v>
      </c>
      <c r="J54" s="166">
        <v>10</v>
      </c>
      <c r="K54" s="194">
        <f t="shared" si="1"/>
        <v>0</v>
      </c>
      <c r="L54" s="166">
        <v>10</v>
      </c>
      <c r="M54" s="28" t="s">
        <v>290</v>
      </c>
    </row>
    <row r="55" spans="1:13">
      <c r="A55" s="220" t="s">
        <v>392</v>
      </c>
      <c r="B55" s="97" t="s">
        <v>167</v>
      </c>
      <c r="C55" s="97" t="s">
        <v>168</v>
      </c>
      <c r="D55" s="97" t="s">
        <v>344</v>
      </c>
      <c r="E55" s="97"/>
      <c r="F55" s="175"/>
      <c r="G55" s="196"/>
      <c r="H55" s="166"/>
      <c r="I55" s="166"/>
      <c r="J55" s="166">
        <f>J56</f>
        <v>256.32</v>
      </c>
      <c r="K55" s="194">
        <f t="shared" si="1"/>
        <v>429.1989999999999</v>
      </c>
      <c r="L55" s="166">
        <f>L56</f>
        <v>685.51899999999989</v>
      </c>
    </row>
    <row r="56" spans="1:13" ht="25.5">
      <c r="A56" s="200" t="s">
        <v>431</v>
      </c>
      <c r="B56" s="97" t="s">
        <v>167</v>
      </c>
      <c r="C56" s="97" t="s">
        <v>168</v>
      </c>
      <c r="D56" s="97" t="s">
        <v>344</v>
      </c>
      <c r="E56" s="97" t="s">
        <v>436</v>
      </c>
      <c r="F56" s="175"/>
      <c r="G56" s="196"/>
      <c r="H56" s="166"/>
      <c r="I56" s="166"/>
      <c r="J56" s="166">
        <f>J57</f>
        <v>256.32</v>
      </c>
      <c r="K56" s="194">
        <f>L56-J56</f>
        <v>429.1989999999999</v>
      </c>
      <c r="L56" s="166">
        <f>L57</f>
        <v>685.51899999999989</v>
      </c>
    </row>
    <row r="57" spans="1:13" ht="25.5">
      <c r="A57" s="198" t="s">
        <v>432</v>
      </c>
      <c r="B57" s="97" t="s">
        <v>167</v>
      </c>
      <c r="C57" s="97" t="s">
        <v>168</v>
      </c>
      <c r="D57" s="97" t="s">
        <v>344</v>
      </c>
      <c r="E57" s="97" t="s">
        <v>474</v>
      </c>
      <c r="F57" s="175"/>
      <c r="G57" s="196"/>
      <c r="H57" s="166"/>
      <c r="I57" s="166"/>
      <c r="J57" s="166">
        <f>J58</f>
        <v>256.32</v>
      </c>
      <c r="K57" s="194">
        <f>L57-J57</f>
        <v>429.1989999999999</v>
      </c>
      <c r="L57" s="166">
        <f>L58+L59</f>
        <v>685.51899999999989</v>
      </c>
    </row>
    <row r="58" spans="1:13" ht="25.5">
      <c r="A58" s="200" t="s">
        <v>393</v>
      </c>
      <c r="B58" s="74" t="s">
        <v>167</v>
      </c>
      <c r="C58" s="74" t="s">
        <v>168</v>
      </c>
      <c r="D58" s="74" t="s">
        <v>344</v>
      </c>
      <c r="E58" s="74" t="s">
        <v>424</v>
      </c>
      <c r="F58" s="175" t="s">
        <v>179</v>
      </c>
      <c r="G58" s="196"/>
      <c r="H58" s="166"/>
      <c r="I58" s="166"/>
      <c r="J58" s="166">
        <f>J59</f>
        <v>256.32</v>
      </c>
      <c r="K58" s="194">
        <f>L58-J58</f>
        <v>-196.50099999999998</v>
      </c>
      <c r="L58" s="166">
        <v>59.819000000000003</v>
      </c>
    </row>
    <row r="59" spans="1:13" ht="25.5">
      <c r="A59" s="73" t="s">
        <v>430</v>
      </c>
      <c r="B59" s="74" t="s">
        <v>167</v>
      </c>
      <c r="C59" s="74" t="s">
        <v>168</v>
      </c>
      <c r="D59" s="74" t="s">
        <v>344</v>
      </c>
      <c r="E59" s="74" t="s">
        <v>476</v>
      </c>
      <c r="F59" s="175"/>
      <c r="G59" s="196"/>
      <c r="H59" s="166"/>
      <c r="I59" s="166"/>
      <c r="J59" s="166">
        <f>J60+J61+J63</f>
        <v>256.32</v>
      </c>
      <c r="K59" s="194">
        <f>L59-J59</f>
        <v>369.37999999999994</v>
      </c>
      <c r="L59" s="166">
        <f>L60+L61+L63</f>
        <v>625.69999999999993</v>
      </c>
    </row>
    <row r="60" spans="1:13">
      <c r="A60" s="102" t="s">
        <v>394</v>
      </c>
      <c r="B60" s="74" t="s">
        <v>167</v>
      </c>
      <c r="C60" s="74" t="s">
        <v>168</v>
      </c>
      <c r="D60" s="74" t="s">
        <v>344</v>
      </c>
      <c r="E60" s="74" t="s">
        <v>409</v>
      </c>
      <c r="F60" s="175" t="s">
        <v>184</v>
      </c>
      <c r="G60" s="196"/>
      <c r="H60" s="166"/>
      <c r="I60" s="166"/>
      <c r="J60" s="166">
        <v>163.5</v>
      </c>
      <c r="K60" s="194">
        <f t="shared" si="1"/>
        <v>304.86</v>
      </c>
      <c r="L60" s="166">
        <v>468.36</v>
      </c>
    </row>
    <row r="61" spans="1:13" ht="38.25">
      <c r="A61" s="102" t="s">
        <v>395</v>
      </c>
      <c r="B61" s="74" t="s">
        <v>167</v>
      </c>
      <c r="C61" s="74" t="s">
        <v>168</v>
      </c>
      <c r="D61" s="74" t="s">
        <v>344</v>
      </c>
      <c r="E61" s="74" t="s">
        <v>409</v>
      </c>
      <c r="F61" s="175" t="s">
        <v>274</v>
      </c>
      <c r="G61" s="196"/>
      <c r="H61" s="166"/>
      <c r="I61" s="166"/>
      <c r="J61" s="166">
        <v>78.92</v>
      </c>
      <c r="K61" s="194">
        <f t="shared" si="1"/>
        <v>62.519999999999996</v>
      </c>
      <c r="L61" s="166">
        <v>141.44</v>
      </c>
    </row>
    <row r="62" spans="1:13" hidden="1">
      <c r="A62" s="102" t="s">
        <v>498</v>
      </c>
      <c r="B62" s="74" t="s">
        <v>167</v>
      </c>
      <c r="C62" s="74" t="s">
        <v>168</v>
      </c>
      <c r="D62" s="74" t="s">
        <v>344</v>
      </c>
      <c r="E62" s="74" t="s">
        <v>500</v>
      </c>
      <c r="F62" s="175" t="s">
        <v>179</v>
      </c>
      <c r="G62" s="196"/>
      <c r="H62" s="166"/>
      <c r="I62" s="166"/>
      <c r="J62" s="166"/>
      <c r="K62" s="194"/>
      <c r="L62" s="166"/>
    </row>
    <row r="63" spans="1:13" ht="25.5">
      <c r="A63" s="102" t="s">
        <v>499</v>
      </c>
      <c r="B63" s="74" t="s">
        <v>167</v>
      </c>
      <c r="C63" s="74" t="s">
        <v>168</v>
      </c>
      <c r="D63" s="74" t="s">
        <v>344</v>
      </c>
      <c r="E63" s="74" t="s">
        <v>567</v>
      </c>
      <c r="F63" s="175" t="s">
        <v>179</v>
      </c>
      <c r="G63" s="196"/>
      <c r="H63" s="166"/>
      <c r="I63" s="166"/>
      <c r="J63" s="166">
        <v>13.9</v>
      </c>
      <c r="K63" s="194">
        <f>L63-J63</f>
        <v>2</v>
      </c>
      <c r="L63" s="166">
        <v>15.9</v>
      </c>
    </row>
    <row r="64" spans="1:13">
      <c r="A64" s="216" t="s">
        <v>195</v>
      </c>
      <c r="B64" s="97" t="s">
        <v>167</v>
      </c>
      <c r="C64" s="97" t="s">
        <v>170</v>
      </c>
      <c r="D64" s="97"/>
      <c r="E64" s="97"/>
      <c r="F64" s="97"/>
      <c r="G64" s="196" t="e">
        <f>G65</f>
        <v>#REF!</v>
      </c>
      <c r="H64" s="166" t="e">
        <f>H65</f>
        <v>#REF!</v>
      </c>
      <c r="I64" s="166" t="e">
        <f t="shared" si="0"/>
        <v>#REF!</v>
      </c>
      <c r="J64" s="166">
        <f>J65</f>
        <v>272.60000000000002</v>
      </c>
      <c r="K64" s="194">
        <f t="shared" si="1"/>
        <v>51.799999999999955</v>
      </c>
      <c r="L64" s="166">
        <f>L65</f>
        <v>324.39999999999998</v>
      </c>
    </row>
    <row r="65" spans="1:13">
      <c r="A65" s="197" t="s">
        <v>78</v>
      </c>
      <c r="B65" s="97" t="s">
        <v>167</v>
      </c>
      <c r="C65" s="97" t="s">
        <v>170</v>
      </c>
      <c r="D65" s="97" t="s">
        <v>175</v>
      </c>
      <c r="E65" s="97"/>
      <c r="F65" s="97"/>
      <c r="G65" s="196" t="e">
        <f>#REF!+#REF!</f>
        <v>#REF!</v>
      </c>
      <c r="H65" s="166" t="e">
        <f>#REF!</f>
        <v>#REF!</v>
      </c>
      <c r="I65" s="166" t="e">
        <f t="shared" si="0"/>
        <v>#REF!</v>
      </c>
      <c r="J65" s="166">
        <f>J66</f>
        <v>272.60000000000002</v>
      </c>
      <c r="K65" s="194">
        <f t="shared" si="1"/>
        <v>51.799999999999955</v>
      </c>
      <c r="L65" s="166">
        <f>L66</f>
        <v>324.39999999999998</v>
      </c>
    </row>
    <row r="66" spans="1:13" ht="76.5">
      <c r="A66" s="200" t="s">
        <v>363</v>
      </c>
      <c r="B66" s="97" t="s">
        <v>167</v>
      </c>
      <c r="C66" s="97" t="s">
        <v>170</v>
      </c>
      <c r="D66" s="97" t="s">
        <v>175</v>
      </c>
      <c r="E66" s="97" t="s">
        <v>568</v>
      </c>
      <c r="F66" s="97"/>
      <c r="G66" s="196"/>
      <c r="H66" s="166"/>
      <c r="I66" s="166">
        <f t="shared" si="0"/>
        <v>324.39999999999998</v>
      </c>
      <c r="J66" s="166">
        <f>J67+J68+J69</f>
        <v>272.60000000000002</v>
      </c>
      <c r="K66" s="194">
        <f t="shared" si="1"/>
        <v>51.799999999999955</v>
      </c>
      <c r="L66" s="166">
        <f>L67+L68+L69</f>
        <v>324.39999999999998</v>
      </c>
    </row>
    <row r="67" spans="1:13">
      <c r="A67" s="198" t="s">
        <v>280</v>
      </c>
      <c r="B67" s="97" t="s">
        <v>167</v>
      </c>
      <c r="C67" s="97" t="s">
        <v>170</v>
      </c>
      <c r="D67" s="97" t="s">
        <v>175</v>
      </c>
      <c r="E67" s="97" t="s">
        <v>568</v>
      </c>
      <c r="F67" s="199" t="s">
        <v>172</v>
      </c>
      <c r="G67" s="196"/>
      <c r="H67" s="166">
        <v>0</v>
      </c>
      <c r="I67" s="166">
        <f t="shared" si="0"/>
        <v>249.2</v>
      </c>
      <c r="J67" s="166">
        <v>209.4</v>
      </c>
      <c r="K67" s="194">
        <f t="shared" si="1"/>
        <v>39.799999999999983</v>
      </c>
      <c r="L67" s="166">
        <v>249.2</v>
      </c>
      <c r="M67" s="28" t="s">
        <v>292</v>
      </c>
    </row>
    <row r="68" spans="1:13" ht="38.25">
      <c r="A68" s="198" t="s">
        <v>284</v>
      </c>
      <c r="B68" s="97" t="s">
        <v>167</v>
      </c>
      <c r="C68" s="97" t="s">
        <v>170</v>
      </c>
      <c r="D68" s="97" t="s">
        <v>175</v>
      </c>
      <c r="E68" s="97" t="s">
        <v>568</v>
      </c>
      <c r="F68" s="199" t="s">
        <v>271</v>
      </c>
      <c r="G68" s="196"/>
      <c r="H68" s="166">
        <v>0</v>
      </c>
      <c r="I68" s="166">
        <f t="shared" si="0"/>
        <v>75.2</v>
      </c>
      <c r="J68" s="166">
        <v>63.2</v>
      </c>
      <c r="K68" s="194">
        <f t="shared" si="1"/>
        <v>12</v>
      </c>
      <c r="L68" s="166">
        <v>75.2</v>
      </c>
      <c r="M68" s="28" t="s">
        <v>292</v>
      </c>
    </row>
    <row r="69" spans="1:13" ht="25.5" hidden="1">
      <c r="A69" s="200" t="s">
        <v>185</v>
      </c>
      <c r="B69" s="97" t="s">
        <v>167</v>
      </c>
      <c r="C69" s="97" t="s">
        <v>170</v>
      </c>
      <c r="D69" s="97" t="s">
        <v>175</v>
      </c>
      <c r="E69" s="97" t="s">
        <v>291</v>
      </c>
      <c r="F69" s="97" t="s">
        <v>179</v>
      </c>
      <c r="G69" s="196"/>
      <c r="H69" s="166"/>
      <c r="I69" s="166">
        <f t="shared" si="0"/>
        <v>0</v>
      </c>
      <c r="J69" s="166">
        <v>0</v>
      </c>
      <c r="K69" s="194">
        <f t="shared" si="1"/>
        <v>0</v>
      </c>
      <c r="L69" s="166">
        <v>0</v>
      </c>
      <c r="M69" s="28" t="s">
        <v>292</v>
      </c>
    </row>
    <row r="70" spans="1:13" ht="25.5">
      <c r="A70" s="217" t="s">
        <v>61</v>
      </c>
      <c r="B70" s="97" t="s">
        <v>167</v>
      </c>
      <c r="C70" s="97" t="s">
        <v>175</v>
      </c>
      <c r="D70" s="97" t="s">
        <v>444</v>
      </c>
      <c r="E70" s="97" t="s">
        <v>425</v>
      </c>
      <c r="F70" s="97"/>
      <c r="G70" s="196"/>
      <c r="H70" s="166"/>
      <c r="I70" s="166"/>
      <c r="J70" s="166"/>
      <c r="K70" s="194"/>
      <c r="L70" s="166">
        <f>L77</f>
        <v>5</v>
      </c>
    </row>
    <row r="71" spans="1:13" ht="38.25">
      <c r="A71" s="217" t="s">
        <v>441</v>
      </c>
      <c r="B71" s="97" t="s">
        <v>167</v>
      </c>
      <c r="C71" s="97" t="s">
        <v>175</v>
      </c>
      <c r="D71" s="97" t="s">
        <v>444</v>
      </c>
      <c r="E71" s="97"/>
      <c r="F71" s="97"/>
      <c r="G71" s="196"/>
      <c r="H71" s="166"/>
      <c r="I71" s="166"/>
      <c r="J71" s="166"/>
      <c r="K71" s="194"/>
      <c r="L71" s="166"/>
    </row>
    <row r="72" spans="1:13" ht="25.5">
      <c r="A72" s="127" t="s">
        <v>431</v>
      </c>
      <c r="B72" s="97" t="s">
        <v>167</v>
      </c>
      <c r="C72" s="97" t="s">
        <v>175</v>
      </c>
      <c r="D72" s="97" t="s">
        <v>444</v>
      </c>
      <c r="E72" s="97" t="s">
        <v>436</v>
      </c>
      <c r="F72" s="97"/>
      <c r="G72" s="196"/>
      <c r="H72" s="166"/>
      <c r="I72" s="166"/>
      <c r="J72" s="166"/>
      <c r="K72" s="194"/>
      <c r="L72" s="166">
        <f>L73</f>
        <v>5</v>
      </c>
    </row>
    <row r="73" spans="1:13">
      <c r="A73" s="127" t="s">
        <v>442</v>
      </c>
      <c r="B73" s="97" t="s">
        <v>167</v>
      </c>
      <c r="C73" s="97" t="s">
        <v>175</v>
      </c>
      <c r="D73" s="97" t="s">
        <v>444</v>
      </c>
      <c r="E73" s="97" t="s">
        <v>445</v>
      </c>
      <c r="F73" s="97"/>
      <c r="G73" s="196"/>
      <c r="H73" s="166"/>
      <c r="I73" s="166"/>
      <c r="J73" s="166"/>
      <c r="K73" s="194"/>
      <c r="L73" s="166">
        <f>L74</f>
        <v>5</v>
      </c>
    </row>
    <row r="74" spans="1:13">
      <c r="A74" s="127" t="s">
        <v>443</v>
      </c>
      <c r="B74" s="97" t="s">
        <v>167</v>
      </c>
      <c r="C74" s="97" t="s">
        <v>175</v>
      </c>
      <c r="D74" s="97" t="s">
        <v>444</v>
      </c>
      <c r="E74" s="97" t="s">
        <v>446</v>
      </c>
      <c r="F74" s="97"/>
      <c r="G74" s="196"/>
      <c r="H74" s="166"/>
      <c r="I74" s="166"/>
      <c r="J74" s="166"/>
      <c r="K74" s="194"/>
      <c r="L74" s="166">
        <f>L75</f>
        <v>5</v>
      </c>
    </row>
    <row r="75" spans="1:13" ht="25.5">
      <c r="A75" s="197" t="s">
        <v>447</v>
      </c>
      <c r="B75" s="97" t="s">
        <v>167</v>
      </c>
      <c r="C75" s="97" t="s">
        <v>175</v>
      </c>
      <c r="D75" s="97" t="s">
        <v>444</v>
      </c>
      <c r="E75" s="97" t="s">
        <v>448</v>
      </c>
      <c r="F75" s="97"/>
      <c r="G75" s="196"/>
      <c r="H75" s="166"/>
      <c r="I75" s="166"/>
      <c r="J75" s="166"/>
      <c r="K75" s="194"/>
      <c r="L75" s="166">
        <f>L76</f>
        <v>5</v>
      </c>
    </row>
    <row r="76" spans="1:13" ht="25.5">
      <c r="A76" s="171" t="s">
        <v>185</v>
      </c>
      <c r="B76" s="97" t="s">
        <v>167</v>
      </c>
      <c r="C76" s="97" t="s">
        <v>175</v>
      </c>
      <c r="D76" s="97" t="s">
        <v>444</v>
      </c>
      <c r="E76" s="97" t="s">
        <v>448</v>
      </c>
      <c r="F76" s="97"/>
      <c r="G76" s="196"/>
      <c r="H76" s="166"/>
      <c r="I76" s="166"/>
      <c r="J76" s="166"/>
      <c r="K76" s="194"/>
      <c r="L76" s="166">
        <f>L77</f>
        <v>5</v>
      </c>
    </row>
    <row r="77" spans="1:13" ht="25.5">
      <c r="A77" s="197" t="s">
        <v>447</v>
      </c>
      <c r="B77" s="97" t="s">
        <v>167</v>
      </c>
      <c r="C77" s="97" t="s">
        <v>175</v>
      </c>
      <c r="D77" s="97" t="s">
        <v>444</v>
      </c>
      <c r="E77" s="97" t="s">
        <v>413</v>
      </c>
      <c r="F77" s="97"/>
      <c r="G77" s="196"/>
      <c r="H77" s="166"/>
      <c r="I77" s="166"/>
      <c r="J77" s="166"/>
      <c r="K77" s="194"/>
      <c r="L77" s="166">
        <f>L90</f>
        <v>5</v>
      </c>
    </row>
    <row r="78" spans="1:13" ht="25.5">
      <c r="A78" s="216" t="s">
        <v>61</v>
      </c>
      <c r="B78" s="97"/>
      <c r="C78" s="97"/>
      <c r="D78" s="97"/>
      <c r="E78" s="97"/>
      <c r="F78" s="97"/>
      <c r="G78" s="196"/>
      <c r="H78" s="166"/>
      <c r="I78" s="166"/>
      <c r="J78" s="166"/>
      <c r="K78" s="194"/>
      <c r="L78" s="166">
        <f>L79+L85</f>
        <v>15</v>
      </c>
    </row>
    <row r="79" spans="1:13" ht="38.25">
      <c r="A79" s="217" t="s">
        <v>441</v>
      </c>
      <c r="B79" s="94" t="s">
        <v>167</v>
      </c>
      <c r="C79" s="94" t="s">
        <v>175</v>
      </c>
      <c r="D79" s="94" t="s">
        <v>444</v>
      </c>
      <c r="E79" s="97"/>
      <c r="F79" s="97"/>
      <c r="G79" s="196"/>
      <c r="H79" s="166"/>
      <c r="I79" s="166"/>
      <c r="J79" s="166">
        <v>10</v>
      </c>
      <c r="K79" s="194"/>
      <c r="L79" s="166">
        <v>10</v>
      </c>
    </row>
    <row r="80" spans="1:13" ht="25.5">
      <c r="A80" s="197" t="s">
        <v>431</v>
      </c>
      <c r="B80" s="97" t="s">
        <v>167</v>
      </c>
      <c r="C80" s="97" t="s">
        <v>175</v>
      </c>
      <c r="D80" s="97" t="s">
        <v>444</v>
      </c>
      <c r="E80" s="97" t="s">
        <v>436</v>
      </c>
      <c r="F80" s="97"/>
      <c r="G80" s="196"/>
      <c r="H80" s="166"/>
      <c r="I80" s="166"/>
      <c r="J80" s="166">
        <f t="shared" ref="J80:J82" si="3">J81</f>
        <v>10</v>
      </c>
      <c r="K80" s="194">
        <v>0</v>
      </c>
      <c r="L80" s="166">
        <f>L81</f>
        <v>10</v>
      </c>
    </row>
    <row r="81" spans="1:12">
      <c r="A81" s="127" t="s">
        <v>442</v>
      </c>
      <c r="B81" s="97" t="s">
        <v>167</v>
      </c>
      <c r="C81" s="97" t="s">
        <v>175</v>
      </c>
      <c r="D81" s="97" t="s">
        <v>444</v>
      </c>
      <c r="E81" s="97" t="s">
        <v>445</v>
      </c>
      <c r="F81" s="97"/>
      <c r="G81" s="196"/>
      <c r="H81" s="166"/>
      <c r="I81" s="166"/>
      <c r="J81" s="166">
        <f t="shared" si="3"/>
        <v>10</v>
      </c>
      <c r="K81" s="194">
        <v>0</v>
      </c>
      <c r="L81" s="166">
        <f>L82</f>
        <v>10</v>
      </c>
    </row>
    <row r="82" spans="1:12">
      <c r="A82" s="127" t="s">
        <v>443</v>
      </c>
      <c r="B82" s="97" t="s">
        <v>167</v>
      </c>
      <c r="C82" s="97" t="s">
        <v>175</v>
      </c>
      <c r="D82" s="97" t="s">
        <v>444</v>
      </c>
      <c r="E82" s="97" t="s">
        <v>451</v>
      </c>
      <c r="F82" s="97"/>
      <c r="G82" s="196"/>
      <c r="H82" s="166"/>
      <c r="I82" s="166"/>
      <c r="J82" s="166">
        <f t="shared" si="3"/>
        <v>10</v>
      </c>
      <c r="K82" s="194">
        <v>0</v>
      </c>
      <c r="L82" s="166">
        <v>10</v>
      </c>
    </row>
    <row r="83" spans="1:12" ht="25.5">
      <c r="A83" s="171" t="s">
        <v>185</v>
      </c>
      <c r="B83" s="97" t="s">
        <v>167</v>
      </c>
      <c r="C83" s="97" t="s">
        <v>175</v>
      </c>
      <c r="D83" s="97" t="s">
        <v>444</v>
      </c>
      <c r="E83" s="97" t="s">
        <v>448</v>
      </c>
      <c r="F83" s="97"/>
      <c r="G83" s="196"/>
      <c r="H83" s="166"/>
      <c r="I83" s="166"/>
      <c r="J83" s="166">
        <f>L83</f>
        <v>10</v>
      </c>
      <c r="K83" s="194">
        <v>0</v>
      </c>
      <c r="L83" s="166">
        <v>10</v>
      </c>
    </row>
    <row r="84" spans="1:12" ht="25.5">
      <c r="A84" s="197" t="s">
        <v>447</v>
      </c>
      <c r="B84" s="97" t="s">
        <v>167</v>
      </c>
      <c r="C84" s="97" t="s">
        <v>175</v>
      </c>
      <c r="D84" s="97" t="s">
        <v>444</v>
      </c>
      <c r="E84" s="97" t="s">
        <v>448</v>
      </c>
      <c r="F84" s="97"/>
      <c r="G84" s="196"/>
      <c r="H84" s="166"/>
      <c r="I84" s="166"/>
      <c r="J84" s="166">
        <v>10</v>
      </c>
      <c r="K84" s="194"/>
      <c r="L84" s="166">
        <v>10</v>
      </c>
    </row>
    <row r="85" spans="1:12" ht="25.5">
      <c r="A85" s="216" t="s">
        <v>449</v>
      </c>
      <c r="B85" s="97" t="s">
        <v>167</v>
      </c>
      <c r="C85" s="97" t="s">
        <v>175</v>
      </c>
      <c r="D85" s="97" t="s">
        <v>353</v>
      </c>
      <c r="E85" s="97"/>
      <c r="F85" s="97"/>
      <c r="G85" s="196"/>
      <c r="H85" s="166"/>
      <c r="I85" s="166"/>
      <c r="J85" s="166">
        <v>10</v>
      </c>
      <c r="K85" s="194"/>
      <c r="L85" s="166">
        <v>5</v>
      </c>
    </row>
    <row r="86" spans="1:12" ht="25.5">
      <c r="A86" s="197" t="s">
        <v>431</v>
      </c>
      <c r="B86" s="97" t="s">
        <v>167</v>
      </c>
      <c r="C86" s="97" t="s">
        <v>175</v>
      </c>
      <c r="D86" s="97" t="s">
        <v>353</v>
      </c>
      <c r="E86" s="97" t="s">
        <v>436</v>
      </c>
      <c r="F86" s="97"/>
      <c r="G86" s="196"/>
      <c r="H86" s="166"/>
      <c r="I86" s="166"/>
      <c r="J86" s="166">
        <v>10</v>
      </c>
      <c r="K86" s="194"/>
      <c r="L86" s="166">
        <v>5</v>
      </c>
    </row>
    <row r="87" spans="1:12">
      <c r="A87" s="127" t="s">
        <v>442</v>
      </c>
      <c r="B87" s="97" t="s">
        <v>167</v>
      </c>
      <c r="C87" s="97" t="s">
        <v>175</v>
      </c>
      <c r="D87" s="97" t="s">
        <v>353</v>
      </c>
      <c r="E87" s="97" t="s">
        <v>445</v>
      </c>
      <c r="F87" s="97"/>
      <c r="G87" s="196"/>
      <c r="H87" s="166"/>
      <c r="I87" s="166"/>
      <c r="J87" s="166">
        <v>10</v>
      </c>
      <c r="K87" s="194"/>
      <c r="L87" s="166">
        <v>5</v>
      </c>
    </row>
    <row r="88" spans="1:12">
      <c r="A88" s="127" t="s">
        <v>450</v>
      </c>
      <c r="B88" s="97" t="s">
        <v>167</v>
      </c>
      <c r="C88" s="97" t="s">
        <v>175</v>
      </c>
      <c r="D88" s="97" t="s">
        <v>353</v>
      </c>
      <c r="E88" s="97" t="s">
        <v>413</v>
      </c>
      <c r="F88" s="97"/>
      <c r="G88" s="196"/>
      <c r="H88" s="166"/>
      <c r="I88" s="166"/>
      <c r="J88" s="166">
        <v>10</v>
      </c>
      <c r="K88" s="194"/>
      <c r="L88" s="166">
        <v>5</v>
      </c>
    </row>
    <row r="89" spans="1:12">
      <c r="A89" s="127" t="s">
        <v>443</v>
      </c>
      <c r="B89" s="97" t="s">
        <v>167</v>
      </c>
      <c r="C89" s="97" t="s">
        <v>175</v>
      </c>
      <c r="D89" s="97" t="s">
        <v>353</v>
      </c>
      <c r="E89" s="97" t="s">
        <v>523</v>
      </c>
      <c r="F89" s="97"/>
      <c r="G89" s="196"/>
      <c r="H89" s="166"/>
      <c r="I89" s="166"/>
      <c r="J89" s="166">
        <v>10</v>
      </c>
      <c r="K89" s="194"/>
      <c r="L89" s="166">
        <v>5</v>
      </c>
    </row>
    <row r="90" spans="1:12" ht="25.5">
      <c r="A90" s="171" t="s">
        <v>185</v>
      </c>
      <c r="B90" s="97" t="s">
        <v>167</v>
      </c>
      <c r="C90" s="97" t="s">
        <v>175</v>
      </c>
      <c r="D90" s="97" t="s">
        <v>353</v>
      </c>
      <c r="E90" s="97" t="s">
        <v>413</v>
      </c>
      <c r="F90" s="97" t="s">
        <v>179</v>
      </c>
      <c r="G90" s="196" t="e">
        <f>G92+#REF!</f>
        <v>#REF!</v>
      </c>
      <c r="H90" s="166" t="e">
        <f>H92</f>
        <v>#REF!</v>
      </c>
      <c r="I90" s="166" t="e">
        <f t="shared" si="0"/>
        <v>#REF!</v>
      </c>
      <c r="J90" s="166">
        <v>10</v>
      </c>
      <c r="K90" s="194">
        <f t="shared" si="1"/>
        <v>-5</v>
      </c>
      <c r="L90" s="166">
        <v>5</v>
      </c>
    </row>
    <row r="91" spans="1:12">
      <c r="A91" s="217" t="s">
        <v>493</v>
      </c>
      <c r="B91" s="94" t="s">
        <v>167</v>
      </c>
      <c r="C91" s="94" t="s">
        <v>177</v>
      </c>
      <c r="D91" s="94"/>
      <c r="E91" s="97"/>
      <c r="F91" s="97"/>
      <c r="G91" s="196"/>
      <c r="H91" s="166"/>
      <c r="I91" s="166">
        <f t="shared" si="0"/>
        <v>610.48</v>
      </c>
      <c r="J91" s="166">
        <f>J92</f>
        <v>241.26000000000002</v>
      </c>
      <c r="K91" s="194">
        <f t="shared" si="1"/>
        <v>369.22</v>
      </c>
      <c r="L91" s="166">
        <f>L92</f>
        <v>610.48</v>
      </c>
    </row>
    <row r="92" spans="1:12" ht="25.5">
      <c r="A92" s="200" t="s">
        <v>431</v>
      </c>
      <c r="B92" s="97" t="s">
        <v>167</v>
      </c>
      <c r="C92" s="97" t="s">
        <v>177</v>
      </c>
      <c r="D92" s="97" t="s">
        <v>178</v>
      </c>
      <c r="E92" s="97" t="s">
        <v>495</v>
      </c>
      <c r="F92" s="97"/>
      <c r="G92" s="196" t="e">
        <f>#REF!+#REF!+#REF!+#REF!+#REF!</f>
        <v>#REF!</v>
      </c>
      <c r="H92" s="166" t="e">
        <f>#REF!</f>
        <v>#REF!</v>
      </c>
      <c r="I92" s="166" t="e">
        <f t="shared" si="0"/>
        <v>#REF!</v>
      </c>
      <c r="J92" s="166">
        <f>J93+J94</f>
        <v>241.26000000000002</v>
      </c>
      <c r="K92" s="194">
        <f t="shared" si="1"/>
        <v>369.22</v>
      </c>
      <c r="L92" s="166">
        <f>L93+L94</f>
        <v>610.48</v>
      </c>
    </row>
    <row r="93" spans="1:12">
      <c r="A93" s="198" t="s">
        <v>273</v>
      </c>
      <c r="B93" s="97" t="s">
        <v>167</v>
      </c>
      <c r="C93" s="97" t="s">
        <v>177</v>
      </c>
      <c r="D93" s="97" t="s">
        <v>178</v>
      </c>
      <c r="E93" s="97" t="s">
        <v>495</v>
      </c>
      <c r="F93" s="97" t="s">
        <v>184</v>
      </c>
      <c r="G93" s="196"/>
      <c r="H93" s="166"/>
      <c r="I93" s="166">
        <f t="shared" si="0"/>
        <v>468.88</v>
      </c>
      <c r="J93" s="166">
        <v>185.3</v>
      </c>
      <c r="K93" s="194">
        <f t="shared" si="1"/>
        <v>283.58</v>
      </c>
      <c r="L93" s="166">
        <v>468.88</v>
      </c>
    </row>
    <row r="94" spans="1:12" ht="38.25">
      <c r="A94" s="198" t="s">
        <v>297</v>
      </c>
      <c r="B94" s="97" t="s">
        <v>167</v>
      </c>
      <c r="C94" s="97" t="s">
        <v>177</v>
      </c>
      <c r="D94" s="97" t="s">
        <v>178</v>
      </c>
      <c r="E94" s="97" t="s">
        <v>495</v>
      </c>
      <c r="F94" s="97" t="s">
        <v>274</v>
      </c>
      <c r="G94" s="196"/>
      <c r="H94" s="166"/>
      <c r="I94" s="166">
        <f t="shared" si="0"/>
        <v>141.6</v>
      </c>
      <c r="J94" s="166">
        <v>55.96</v>
      </c>
      <c r="K94" s="194">
        <f t="shared" si="1"/>
        <v>85.639999999999986</v>
      </c>
      <c r="L94" s="166">
        <v>141.6</v>
      </c>
    </row>
    <row r="95" spans="1:12">
      <c r="A95" s="216" t="s">
        <v>187</v>
      </c>
      <c r="B95" s="94" t="s">
        <v>167</v>
      </c>
      <c r="C95" s="94" t="s">
        <v>186</v>
      </c>
      <c r="D95" s="94"/>
      <c r="E95" s="97"/>
      <c r="F95" s="97"/>
      <c r="G95" s="196" t="e">
        <f>G96</f>
        <v>#REF!</v>
      </c>
      <c r="H95" s="166" t="e">
        <f>H96</f>
        <v>#REF!</v>
      </c>
      <c r="I95" s="166" t="e">
        <f t="shared" si="0"/>
        <v>#REF!</v>
      </c>
      <c r="J95" s="166">
        <f>J96</f>
        <v>255.45</v>
      </c>
      <c r="K95" s="194">
        <f t="shared" si="1"/>
        <v>355.37999999999994</v>
      </c>
      <c r="L95" s="166">
        <f>L96</f>
        <v>610.82999999999993</v>
      </c>
    </row>
    <row r="96" spans="1:12">
      <c r="A96" s="216" t="s">
        <v>46</v>
      </c>
      <c r="B96" s="94" t="s">
        <v>167</v>
      </c>
      <c r="C96" s="94" t="s">
        <v>186</v>
      </c>
      <c r="D96" s="94" t="s">
        <v>186</v>
      </c>
      <c r="E96" s="97"/>
      <c r="F96" s="97"/>
      <c r="G96" s="196" t="e">
        <f>#REF!+#REF!</f>
        <v>#REF!</v>
      </c>
      <c r="H96" s="166" t="e">
        <f>#REF!</f>
        <v>#REF!</v>
      </c>
      <c r="I96" s="166" t="e">
        <f t="shared" si="0"/>
        <v>#REF!</v>
      </c>
      <c r="J96" s="166">
        <f>J99</f>
        <v>255.45</v>
      </c>
      <c r="K96" s="194">
        <f t="shared" si="1"/>
        <v>355.37999999999994</v>
      </c>
      <c r="L96" s="166">
        <f>L99</f>
        <v>610.82999999999993</v>
      </c>
    </row>
    <row r="97" spans="1:12" ht="25.5">
      <c r="A97" s="200" t="s">
        <v>431</v>
      </c>
      <c r="B97" s="94" t="s">
        <v>167</v>
      </c>
      <c r="C97" s="94" t="s">
        <v>186</v>
      </c>
      <c r="D97" s="94" t="s">
        <v>186</v>
      </c>
      <c r="E97" s="97" t="s">
        <v>436</v>
      </c>
      <c r="F97" s="97"/>
      <c r="G97" s="196"/>
      <c r="H97" s="166"/>
      <c r="I97" s="166"/>
      <c r="J97" s="166">
        <f>J98</f>
        <v>255.45</v>
      </c>
      <c r="K97" s="194">
        <f>L97-J97</f>
        <v>355.37999999999994</v>
      </c>
      <c r="L97" s="166">
        <f>L98</f>
        <v>610.82999999999993</v>
      </c>
    </row>
    <row r="98" spans="1:12">
      <c r="A98" s="200" t="s">
        <v>478</v>
      </c>
      <c r="B98" s="94" t="s">
        <v>167</v>
      </c>
      <c r="C98" s="94" t="s">
        <v>186</v>
      </c>
      <c r="D98" s="94" t="s">
        <v>186</v>
      </c>
      <c r="E98" s="97" t="s">
        <v>454</v>
      </c>
      <c r="F98" s="97"/>
      <c r="G98" s="196"/>
      <c r="H98" s="166"/>
      <c r="I98" s="166"/>
      <c r="J98" s="166">
        <f>J99</f>
        <v>255.45</v>
      </c>
      <c r="K98" s="194">
        <f>L98-J98</f>
        <v>355.37999999999994</v>
      </c>
      <c r="L98" s="166">
        <f>L99</f>
        <v>610.82999999999993</v>
      </c>
    </row>
    <row r="99" spans="1:12">
      <c r="A99" s="171" t="s">
        <v>479</v>
      </c>
      <c r="B99" s="97" t="s">
        <v>167</v>
      </c>
      <c r="C99" s="97" t="s">
        <v>186</v>
      </c>
      <c r="D99" s="97" t="s">
        <v>186</v>
      </c>
      <c r="E99" s="97" t="s">
        <v>480</v>
      </c>
      <c r="F99" s="97"/>
      <c r="G99" s="196"/>
      <c r="H99" s="166"/>
      <c r="I99" s="166">
        <f t="shared" si="0"/>
        <v>610.82999999999993</v>
      </c>
      <c r="J99" s="166">
        <f>J100</f>
        <v>255.45</v>
      </c>
      <c r="K99" s="194">
        <f t="shared" si="1"/>
        <v>355.37999999999994</v>
      </c>
      <c r="L99" s="166">
        <f>L100</f>
        <v>610.82999999999993</v>
      </c>
    </row>
    <row r="100" spans="1:12" ht="25.5">
      <c r="A100" s="171" t="s">
        <v>295</v>
      </c>
      <c r="B100" s="97" t="s">
        <v>167</v>
      </c>
      <c r="C100" s="97" t="s">
        <v>186</v>
      </c>
      <c r="D100" s="97" t="s">
        <v>186</v>
      </c>
      <c r="E100" s="97" t="s">
        <v>455</v>
      </c>
      <c r="F100" s="97"/>
      <c r="G100" s="196"/>
      <c r="H100" s="166"/>
      <c r="I100" s="166">
        <f t="shared" si="0"/>
        <v>610.82999999999993</v>
      </c>
      <c r="J100" s="166">
        <f>J101+J102</f>
        <v>255.45</v>
      </c>
      <c r="K100" s="194">
        <f t="shared" si="1"/>
        <v>355.37999999999994</v>
      </c>
      <c r="L100" s="166">
        <f>L101+L102</f>
        <v>610.82999999999993</v>
      </c>
    </row>
    <row r="101" spans="1:12" ht="25.5">
      <c r="A101" s="198" t="s">
        <v>296</v>
      </c>
      <c r="B101" s="97" t="s">
        <v>167</v>
      </c>
      <c r="C101" s="97" t="s">
        <v>186</v>
      </c>
      <c r="D101" s="97" t="s">
        <v>186</v>
      </c>
      <c r="E101" s="97" t="s">
        <v>415</v>
      </c>
      <c r="F101" s="97" t="s">
        <v>184</v>
      </c>
      <c r="G101" s="196"/>
      <c r="H101" s="166"/>
      <c r="I101" s="166">
        <f t="shared" si="0"/>
        <v>469.15</v>
      </c>
      <c r="J101" s="166">
        <v>196.2</v>
      </c>
      <c r="K101" s="194">
        <f t="shared" si="1"/>
        <v>272.95</v>
      </c>
      <c r="L101" s="166">
        <v>469.15</v>
      </c>
    </row>
    <row r="102" spans="1:12">
      <c r="A102" s="198" t="s">
        <v>273</v>
      </c>
      <c r="B102" s="97" t="s">
        <v>167</v>
      </c>
      <c r="C102" s="97" t="s">
        <v>186</v>
      </c>
      <c r="D102" s="97" t="s">
        <v>186</v>
      </c>
      <c r="E102" s="97" t="s">
        <v>415</v>
      </c>
      <c r="F102" s="199" t="s">
        <v>274</v>
      </c>
      <c r="G102" s="196"/>
      <c r="H102" s="166"/>
      <c r="I102" s="166">
        <f t="shared" ref="I102:I139" si="4">L102-H102</f>
        <v>141.68</v>
      </c>
      <c r="J102" s="166">
        <v>59.25</v>
      </c>
      <c r="K102" s="194">
        <f t="shared" si="1"/>
        <v>82.43</v>
      </c>
      <c r="L102" s="166">
        <v>141.68</v>
      </c>
    </row>
    <row r="103" spans="1:12" ht="38.25">
      <c r="A103" s="198" t="s">
        <v>297</v>
      </c>
      <c r="B103" s="97" t="s">
        <v>167</v>
      </c>
      <c r="C103" s="97" t="s">
        <v>186</v>
      </c>
      <c r="D103" s="97" t="s">
        <v>186</v>
      </c>
      <c r="E103" s="97" t="s">
        <v>415</v>
      </c>
      <c r="F103" s="199" t="s">
        <v>274</v>
      </c>
      <c r="G103" s="196"/>
      <c r="H103" s="166"/>
      <c r="I103" s="166">
        <f t="shared" si="4"/>
        <v>0</v>
      </c>
      <c r="J103" s="166">
        <v>98.11</v>
      </c>
      <c r="K103" s="194">
        <f t="shared" si="1"/>
        <v>-98.11</v>
      </c>
      <c r="L103" s="166"/>
    </row>
    <row r="104" spans="1:12" hidden="1">
      <c r="A104" s="171" t="s">
        <v>298</v>
      </c>
      <c r="B104" s="97" t="s">
        <v>167</v>
      </c>
      <c r="C104" s="97" t="s">
        <v>186</v>
      </c>
      <c r="D104" s="97" t="s">
        <v>186</v>
      </c>
      <c r="E104" s="97" t="s">
        <v>299</v>
      </c>
      <c r="F104" s="97"/>
      <c r="G104" s="196"/>
      <c r="H104" s="166"/>
      <c r="I104" s="166">
        <f t="shared" si="4"/>
        <v>0</v>
      </c>
      <c r="J104" s="166">
        <f>J105</f>
        <v>0</v>
      </c>
      <c r="K104" s="194">
        <f t="shared" si="1"/>
        <v>0</v>
      </c>
      <c r="L104" s="166">
        <f>L105</f>
        <v>0</v>
      </c>
    </row>
    <row r="105" spans="1:12" ht="25.5" hidden="1">
      <c r="A105" s="171" t="s">
        <v>185</v>
      </c>
      <c r="B105" s="97" t="s">
        <v>167</v>
      </c>
      <c r="C105" s="97" t="s">
        <v>186</v>
      </c>
      <c r="D105" s="97" t="s">
        <v>186</v>
      </c>
      <c r="E105" s="97" t="s">
        <v>299</v>
      </c>
      <c r="F105" s="97" t="s">
        <v>179</v>
      </c>
      <c r="G105" s="196"/>
      <c r="H105" s="166"/>
      <c r="I105" s="166">
        <f t="shared" si="4"/>
        <v>0</v>
      </c>
      <c r="J105" s="166">
        <v>0</v>
      </c>
      <c r="K105" s="194">
        <f t="shared" si="1"/>
        <v>0</v>
      </c>
      <c r="L105" s="166">
        <v>0</v>
      </c>
    </row>
    <row r="106" spans="1:12">
      <c r="A106" s="171"/>
      <c r="B106" s="97" t="s">
        <v>167</v>
      </c>
      <c r="C106" s="97" t="s">
        <v>186</v>
      </c>
      <c r="D106" s="97" t="s">
        <v>177</v>
      </c>
      <c r="E106" s="97" t="s">
        <v>354</v>
      </c>
      <c r="F106" s="97" t="s">
        <v>179</v>
      </c>
      <c r="G106" s="196"/>
      <c r="H106" s="166"/>
      <c r="I106" s="166"/>
      <c r="J106" s="166">
        <v>0</v>
      </c>
      <c r="K106" s="194"/>
      <c r="L106" s="166"/>
    </row>
    <row r="107" spans="1:12" ht="25.5">
      <c r="A107" s="216" t="s">
        <v>189</v>
      </c>
      <c r="B107" s="94" t="s">
        <v>167</v>
      </c>
      <c r="C107" s="94" t="s">
        <v>188</v>
      </c>
      <c r="D107" s="97"/>
      <c r="E107" s="97"/>
      <c r="F107" s="97"/>
      <c r="G107" s="196" t="e">
        <f>G108</f>
        <v>#REF!</v>
      </c>
      <c r="H107" s="166" t="e">
        <f>H108</f>
        <v>#REF!</v>
      </c>
      <c r="I107" s="166" t="e">
        <f t="shared" si="4"/>
        <v>#REF!</v>
      </c>
      <c r="J107" s="166">
        <f>J108</f>
        <v>0</v>
      </c>
      <c r="K107" s="194">
        <f t="shared" si="1"/>
        <v>869.14</v>
      </c>
      <c r="L107" s="166">
        <f>L108</f>
        <v>869.14</v>
      </c>
    </row>
    <row r="108" spans="1:12">
      <c r="A108" s="216" t="s">
        <v>190</v>
      </c>
      <c r="B108" s="94" t="s">
        <v>167</v>
      </c>
      <c r="C108" s="94" t="s">
        <v>188</v>
      </c>
      <c r="D108" s="94" t="s">
        <v>168</v>
      </c>
      <c r="E108" s="97"/>
      <c r="F108" s="97"/>
      <c r="G108" s="196" t="e">
        <f>#REF!+#REF!</f>
        <v>#REF!</v>
      </c>
      <c r="H108" s="166" t="e">
        <f>#REF!</f>
        <v>#REF!</v>
      </c>
      <c r="I108" s="166" t="e">
        <f t="shared" si="4"/>
        <v>#REF!</v>
      </c>
      <c r="J108" s="166">
        <v>0</v>
      </c>
      <c r="K108" s="194">
        <f t="shared" si="1"/>
        <v>869.14</v>
      </c>
      <c r="L108" s="166">
        <f>L109</f>
        <v>869.14</v>
      </c>
    </row>
    <row r="109" spans="1:12" ht="51">
      <c r="A109" s="98" t="s">
        <v>453</v>
      </c>
      <c r="B109" s="97" t="s">
        <v>167</v>
      </c>
      <c r="C109" s="97" t="s">
        <v>188</v>
      </c>
      <c r="D109" s="97" t="s">
        <v>168</v>
      </c>
      <c r="E109" s="97" t="s">
        <v>454</v>
      </c>
      <c r="F109" s="97"/>
      <c r="G109" s="196"/>
      <c r="H109" s="166"/>
      <c r="I109" s="166"/>
      <c r="J109" s="166">
        <v>0</v>
      </c>
      <c r="K109" s="194">
        <f>L109-J109</f>
        <v>869.14</v>
      </c>
      <c r="L109" s="166">
        <f>L110</f>
        <v>869.14</v>
      </c>
    </row>
    <row r="110" spans="1:12">
      <c r="A110" s="98" t="s">
        <v>459</v>
      </c>
      <c r="B110" s="97" t="s">
        <v>167</v>
      </c>
      <c r="C110" s="97" t="s">
        <v>188</v>
      </c>
      <c r="D110" s="97" t="s">
        <v>168</v>
      </c>
      <c r="E110" s="97" t="s">
        <v>480</v>
      </c>
      <c r="F110" s="97"/>
      <c r="G110" s="196"/>
      <c r="H110" s="166"/>
      <c r="I110" s="166"/>
      <c r="J110" s="166">
        <v>0</v>
      </c>
      <c r="K110" s="194">
        <f>L110-J110</f>
        <v>869.14</v>
      </c>
      <c r="L110" s="166">
        <f>L111</f>
        <v>869.14</v>
      </c>
    </row>
    <row r="111" spans="1:12" ht="25.5">
      <c r="A111" s="98" t="s">
        <v>452</v>
      </c>
      <c r="B111" s="97" t="s">
        <v>167</v>
      </c>
      <c r="C111" s="97" t="s">
        <v>188</v>
      </c>
      <c r="D111" s="97" t="s">
        <v>168</v>
      </c>
      <c r="E111" s="97" t="s">
        <v>455</v>
      </c>
      <c r="F111" s="97"/>
      <c r="G111" s="196"/>
      <c r="H111" s="166"/>
      <c r="I111" s="166"/>
      <c r="J111" s="166">
        <v>0</v>
      </c>
      <c r="K111" s="194">
        <f>L111-J111</f>
        <v>869.14</v>
      </c>
      <c r="L111" s="166">
        <f>L113+L118</f>
        <v>869.14</v>
      </c>
    </row>
    <row r="112" spans="1:12">
      <c r="A112" s="171" t="s">
        <v>300</v>
      </c>
      <c r="B112" s="97" t="s">
        <v>167</v>
      </c>
      <c r="C112" s="97" t="s">
        <v>188</v>
      </c>
      <c r="D112" s="97" t="s">
        <v>168</v>
      </c>
      <c r="E112" s="97" t="s">
        <v>416</v>
      </c>
      <c r="F112" s="97"/>
      <c r="G112" s="196"/>
      <c r="H112" s="166"/>
      <c r="I112" s="166">
        <f t="shared" si="4"/>
        <v>869.14</v>
      </c>
      <c r="J112" s="166">
        <v>26.21</v>
      </c>
      <c r="K112" s="194">
        <f t="shared" si="1"/>
        <v>842.93</v>
      </c>
      <c r="L112" s="166">
        <f>L118+L113</f>
        <v>869.14</v>
      </c>
    </row>
    <row r="113" spans="1:12" ht="25.5">
      <c r="A113" s="198" t="s">
        <v>296</v>
      </c>
      <c r="B113" s="97" t="s">
        <v>167</v>
      </c>
      <c r="C113" s="97" t="s">
        <v>188</v>
      </c>
      <c r="D113" s="97" t="s">
        <v>168</v>
      </c>
      <c r="E113" s="97" t="s">
        <v>542</v>
      </c>
      <c r="F113" s="97"/>
      <c r="G113" s="196"/>
      <c r="H113" s="166"/>
      <c r="I113" s="166">
        <f t="shared" si="4"/>
        <v>104.89</v>
      </c>
      <c r="J113" s="166">
        <f>J114+J115</f>
        <v>0</v>
      </c>
      <c r="K113" s="194">
        <f t="shared" si="1"/>
        <v>104.89</v>
      </c>
      <c r="L113" s="166">
        <f>L114+L115+L116</f>
        <v>104.89</v>
      </c>
    </row>
    <row r="114" spans="1:12">
      <c r="A114" s="198" t="s">
        <v>273</v>
      </c>
      <c r="B114" s="97" t="s">
        <v>167</v>
      </c>
      <c r="C114" s="97" t="s">
        <v>188</v>
      </c>
      <c r="D114" s="97" t="s">
        <v>168</v>
      </c>
      <c r="E114" s="97" t="s">
        <v>415</v>
      </c>
      <c r="F114" s="199" t="s">
        <v>184</v>
      </c>
      <c r="G114" s="196"/>
      <c r="H114" s="166"/>
      <c r="I114" s="166">
        <f t="shared" si="4"/>
        <v>0</v>
      </c>
      <c r="J114" s="166">
        <v>0</v>
      </c>
      <c r="K114" s="194">
        <f t="shared" si="1"/>
        <v>0</v>
      </c>
      <c r="L114" s="166">
        <v>0</v>
      </c>
    </row>
    <row r="115" spans="1:12" ht="38.25">
      <c r="A115" s="198" t="s">
        <v>297</v>
      </c>
      <c r="B115" s="97" t="s">
        <v>167</v>
      </c>
      <c r="C115" s="97" t="s">
        <v>188</v>
      </c>
      <c r="D115" s="97" t="s">
        <v>168</v>
      </c>
      <c r="E115" s="97" t="s">
        <v>415</v>
      </c>
      <c r="F115" s="199" t="s">
        <v>274</v>
      </c>
      <c r="G115" s="196"/>
      <c r="H115" s="166"/>
      <c r="I115" s="166">
        <f t="shared" si="4"/>
        <v>0</v>
      </c>
      <c r="J115" s="166">
        <v>0</v>
      </c>
      <c r="K115" s="194">
        <f t="shared" si="1"/>
        <v>0</v>
      </c>
      <c r="L115" s="166">
        <v>0</v>
      </c>
    </row>
    <row r="116" spans="1:12">
      <c r="A116" s="264" t="s">
        <v>543</v>
      </c>
      <c r="B116" s="97" t="s">
        <v>167</v>
      </c>
      <c r="C116" s="97" t="s">
        <v>188</v>
      </c>
      <c r="D116" s="97" t="s">
        <v>168</v>
      </c>
      <c r="E116" s="97" t="s">
        <v>415</v>
      </c>
      <c r="F116" s="97" t="s">
        <v>494</v>
      </c>
      <c r="G116" s="196"/>
      <c r="H116" s="166"/>
      <c r="I116" s="166">
        <f t="shared" si="4"/>
        <v>104.89</v>
      </c>
      <c r="J116" s="166">
        <v>0</v>
      </c>
      <c r="K116" s="194">
        <f t="shared" si="1"/>
        <v>104.89</v>
      </c>
      <c r="L116" s="166">
        <v>104.89</v>
      </c>
    </row>
    <row r="117" spans="1:12" ht="38.25">
      <c r="A117" s="264" t="s">
        <v>481</v>
      </c>
      <c r="B117" s="97" t="s">
        <v>167</v>
      </c>
      <c r="C117" s="97" t="s">
        <v>188</v>
      </c>
      <c r="D117" s="97" t="s">
        <v>168</v>
      </c>
      <c r="E117" s="97" t="s">
        <v>416</v>
      </c>
      <c r="F117" s="97"/>
      <c r="G117" s="196"/>
      <c r="H117" s="166"/>
      <c r="I117" s="166">
        <f>L117-H117</f>
        <v>764.25</v>
      </c>
      <c r="J117" s="166">
        <f>J115</f>
        <v>0</v>
      </c>
      <c r="K117" s="194"/>
      <c r="L117" s="166">
        <f>L118</f>
        <v>764.25</v>
      </c>
    </row>
    <row r="118" spans="1:12" ht="25.5">
      <c r="A118" s="264" t="s">
        <v>185</v>
      </c>
      <c r="B118" s="97" t="s">
        <v>167</v>
      </c>
      <c r="C118" s="97" t="s">
        <v>188</v>
      </c>
      <c r="D118" s="97" t="s">
        <v>168</v>
      </c>
      <c r="E118" s="97" t="s">
        <v>416</v>
      </c>
      <c r="F118" s="97" t="s">
        <v>179</v>
      </c>
      <c r="G118" s="196"/>
      <c r="H118" s="166"/>
      <c r="I118" s="166">
        <f>L118-H118</f>
        <v>764.25</v>
      </c>
      <c r="J118" s="166">
        <f>J116</f>
        <v>0</v>
      </c>
      <c r="K118" s="194">
        <f>L118-J118</f>
        <v>764.25</v>
      </c>
      <c r="L118" s="166">
        <v>764.25</v>
      </c>
    </row>
    <row r="119" spans="1:12">
      <c r="A119" s="216" t="s">
        <v>191</v>
      </c>
      <c r="B119" s="94" t="s">
        <v>167</v>
      </c>
      <c r="C119" s="94" t="s">
        <v>183</v>
      </c>
      <c r="D119" s="94"/>
      <c r="E119" s="97"/>
      <c r="F119" s="97"/>
      <c r="G119" s="196" t="e">
        <f>G120+G126</f>
        <v>#REF!</v>
      </c>
      <c r="H119" s="166" t="e">
        <f>H120+H126</f>
        <v>#REF!</v>
      </c>
      <c r="I119" s="166" t="e">
        <f t="shared" si="4"/>
        <v>#REF!</v>
      </c>
      <c r="J119" s="166">
        <f>J120+J126</f>
        <v>982.75</v>
      </c>
      <c r="K119" s="194">
        <f t="shared" si="1"/>
        <v>1763.0699999999997</v>
      </c>
      <c r="L119" s="166">
        <f>L123+L126</f>
        <v>2745.8199999999997</v>
      </c>
    </row>
    <row r="120" spans="1:12">
      <c r="A120" s="216" t="s">
        <v>119</v>
      </c>
      <c r="B120" s="94" t="s">
        <v>167</v>
      </c>
      <c r="C120" s="94" t="s">
        <v>183</v>
      </c>
      <c r="D120" s="94" t="s">
        <v>170</v>
      </c>
      <c r="E120" s="97"/>
      <c r="F120" s="97"/>
      <c r="G120" s="196" t="e">
        <f>#REF!+G121</f>
        <v>#REF!</v>
      </c>
      <c r="H120" s="166">
        <f>H121</f>
        <v>0</v>
      </c>
      <c r="I120" s="166">
        <f t="shared" si="4"/>
        <v>0</v>
      </c>
      <c r="J120" s="166">
        <f>J121</f>
        <v>0</v>
      </c>
      <c r="K120" s="194">
        <f t="shared" si="1"/>
        <v>0</v>
      </c>
      <c r="L120" s="166">
        <f>L121</f>
        <v>0</v>
      </c>
    </row>
    <row r="121" spans="1:12" ht="25.5" hidden="1">
      <c r="A121" s="93" t="s">
        <v>302</v>
      </c>
      <c r="B121" s="94" t="s">
        <v>167</v>
      </c>
      <c r="C121" s="94" t="s">
        <v>183</v>
      </c>
      <c r="D121" s="94" t="s">
        <v>170</v>
      </c>
      <c r="E121" s="97" t="s">
        <v>277</v>
      </c>
      <c r="F121" s="97"/>
      <c r="G121" s="196">
        <f>G122</f>
        <v>0</v>
      </c>
      <c r="H121" s="166">
        <f>H122</f>
        <v>0</v>
      </c>
      <c r="I121" s="166">
        <f t="shared" si="4"/>
        <v>0</v>
      </c>
      <c r="J121" s="166">
        <f>J122</f>
        <v>0</v>
      </c>
      <c r="K121" s="194">
        <f t="shared" si="1"/>
        <v>0</v>
      </c>
      <c r="L121" s="166">
        <f>L122</f>
        <v>0</v>
      </c>
    </row>
    <row r="122" spans="1:12" ht="25.5" hidden="1">
      <c r="A122" s="168" t="s">
        <v>185</v>
      </c>
      <c r="B122" s="94" t="s">
        <v>167</v>
      </c>
      <c r="C122" s="94" t="s">
        <v>183</v>
      </c>
      <c r="D122" s="94" t="s">
        <v>170</v>
      </c>
      <c r="E122" s="97" t="s">
        <v>277</v>
      </c>
      <c r="F122" s="97" t="s">
        <v>179</v>
      </c>
      <c r="G122" s="196"/>
      <c r="H122" s="166">
        <f>G122</f>
        <v>0</v>
      </c>
      <c r="I122" s="166">
        <f t="shared" si="4"/>
        <v>0</v>
      </c>
      <c r="J122" s="166">
        <v>0</v>
      </c>
      <c r="K122" s="194">
        <f t="shared" si="1"/>
        <v>0</v>
      </c>
      <c r="L122" s="166">
        <v>0</v>
      </c>
    </row>
    <row r="123" spans="1:12">
      <c r="A123" s="216" t="s">
        <v>119</v>
      </c>
      <c r="B123" s="94" t="s">
        <v>167</v>
      </c>
      <c r="C123" s="94" t="s">
        <v>183</v>
      </c>
      <c r="D123" s="94" t="s">
        <v>170</v>
      </c>
      <c r="E123" s="97"/>
      <c r="F123" s="97"/>
      <c r="G123" s="196"/>
      <c r="H123" s="166"/>
      <c r="I123" s="166"/>
      <c r="J123" s="166"/>
      <c r="K123" s="194"/>
      <c r="L123" s="166">
        <v>1</v>
      </c>
    </row>
    <row r="124" spans="1:12" ht="25.5">
      <c r="A124" s="93" t="s">
        <v>302</v>
      </c>
      <c r="B124" s="94" t="s">
        <v>167</v>
      </c>
      <c r="C124" s="94" t="s">
        <v>183</v>
      </c>
      <c r="D124" s="94" t="s">
        <v>170</v>
      </c>
      <c r="E124" s="97" t="s">
        <v>277</v>
      </c>
      <c r="F124" s="97"/>
      <c r="G124" s="196"/>
      <c r="H124" s="166"/>
      <c r="I124" s="166"/>
      <c r="J124" s="166"/>
      <c r="K124" s="194"/>
      <c r="L124" s="166">
        <v>1</v>
      </c>
    </row>
    <row r="125" spans="1:12" ht="25.5">
      <c r="A125" s="168" t="s">
        <v>185</v>
      </c>
      <c r="B125" s="94" t="s">
        <v>167</v>
      </c>
      <c r="C125" s="94" t="s">
        <v>183</v>
      </c>
      <c r="D125" s="94" t="s">
        <v>170</v>
      </c>
      <c r="E125" s="97" t="s">
        <v>277</v>
      </c>
      <c r="F125" s="97"/>
      <c r="G125" s="196"/>
      <c r="H125" s="166"/>
      <c r="I125" s="166"/>
      <c r="J125" s="166"/>
      <c r="K125" s="194"/>
      <c r="L125" s="166">
        <v>1</v>
      </c>
    </row>
    <row r="126" spans="1:12">
      <c r="A126" s="216" t="s">
        <v>123</v>
      </c>
      <c r="B126" s="94" t="s">
        <v>167</v>
      </c>
      <c r="C126" s="94" t="s">
        <v>183</v>
      </c>
      <c r="D126" s="94" t="s">
        <v>178</v>
      </c>
      <c r="E126" s="97"/>
      <c r="F126" s="97"/>
      <c r="G126" s="196" t="e">
        <f>#REF!+G127</f>
        <v>#REF!</v>
      </c>
      <c r="H126" s="166" t="e">
        <f>H127</f>
        <v>#REF!</v>
      </c>
      <c r="I126" s="166" t="e">
        <f t="shared" si="4"/>
        <v>#REF!</v>
      </c>
      <c r="J126" s="166">
        <f>J128</f>
        <v>982.75</v>
      </c>
      <c r="K126" s="194">
        <f t="shared" si="1"/>
        <v>1762.0699999999997</v>
      </c>
      <c r="L126" s="166">
        <f>L128</f>
        <v>2744.8199999999997</v>
      </c>
    </row>
    <row r="127" spans="1:12" ht="51">
      <c r="A127" s="95" t="s">
        <v>364</v>
      </c>
      <c r="B127" s="97" t="s">
        <v>167</v>
      </c>
      <c r="C127" s="97" t="s">
        <v>183</v>
      </c>
      <c r="D127" s="97" t="s">
        <v>178</v>
      </c>
      <c r="E127" s="97"/>
      <c r="F127" s="97"/>
      <c r="G127" s="196" t="e">
        <f>#REF!</f>
        <v>#REF!</v>
      </c>
      <c r="H127" s="166" t="e">
        <f>#REF!</f>
        <v>#REF!</v>
      </c>
      <c r="I127" s="166" t="e">
        <f t="shared" si="4"/>
        <v>#REF!</v>
      </c>
      <c r="J127" s="166">
        <f>J128</f>
        <v>982.75</v>
      </c>
      <c r="K127" s="194">
        <f t="shared" si="1"/>
        <v>4506.8899999999994</v>
      </c>
      <c r="L127" s="166">
        <f>L128+L130</f>
        <v>5489.6399999999994</v>
      </c>
    </row>
    <row r="128" spans="1:12">
      <c r="A128" s="95" t="s">
        <v>303</v>
      </c>
      <c r="B128" s="97" t="s">
        <v>167</v>
      </c>
      <c r="C128" s="97" t="s">
        <v>183</v>
      </c>
      <c r="D128" s="97" t="s">
        <v>178</v>
      </c>
      <c r="E128" s="97" t="s">
        <v>454</v>
      </c>
      <c r="F128" s="97"/>
      <c r="G128" s="196"/>
      <c r="H128" s="166"/>
      <c r="I128" s="166">
        <f t="shared" si="4"/>
        <v>2744.8199999999997</v>
      </c>
      <c r="J128" s="166">
        <f>J130</f>
        <v>982.75</v>
      </c>
      <c r="K128" s="194">
        <f t="shared" ref="K128:K139" si="5">L128-J128</f>
        <v>1762.0699999999997</v>
      </c>
      <c r="L128" s="166">
        <f>L130</f>
        <v>2744.8199999999997</v>
      </c>
    </row>
    <row r="129" spans="1:12">
      <c r="A129" s="95" t="s">
        <v>483</v>
      </c>
      <c r="B129" s="97" t="s">
        <v>167</v>
      </c>
      <c r="C129" s="97" t="s">
        <v>183</v>
      </c>
      <c r="D129" s="97" t="s">
        <v>178</v>
      </c>
      <c r="E129" s="97" t="s">
        <v>482</v>
      </c>
      <c r="F129" s="97"/>
      <c r="G129" s="196"/>
      <c r="H129" s="166"/>
      <c r="I129" s="166"/>
      <c r="J129" s="166"/>
      <c r="K129" s="194"/>
      <c r="L129" s="166">
        <f>L130</f>
        <v>2744.8199999999997</v>
      </c>
    </row>
    <row r="130" spans="1:12" ht="25.5">
      <c r="A130" s="171" t="s">
        <v>304</v>
      </c>
      <c r="B130" s="97" t="s">
        <v>167</v>
      </c>
      <c r="C130" s="97" t="s">
        <v>183</v>
      </c>
      <c r="D130" s="97" t="s">
        <v>178</v>
      </c>
      <c r="E130" s="97" t="s">
        <v>484</v>
      </c>
      <c r="F130" s="97"/>
      <c r="G130" s="196"/>
      <c r="H130" s="166"/>
      <c r="I130" s="166">
        <f t="shared" si="4"/>
        <v>2744.8199999999997</v>
      </c>
      <c r="J130" s="166">
        <f>J131</f>
        <v>982.75</v>
      </c>
      <c r="K130" s="194">
        <f t="shared" si="5"/>
        <v>1762.0699999999997</v>
      </c>
      <c r="L130" s="166">
        <f>L131</f>
        <v>2744.8199999999997</v>
      </c>
    </row>
    <row r="131" spans="1:12" ht="25.5">
      <c r="A131" s="198" t="s">
        <v>305</v>
      </c>
      <c r="B131" s="97" t="s">
        <v>167</v>
      </c>
      <c r="C131" s="97" t="s">
        <v>183</v>
      </c>
      <c r="D131" s="97" t="s">
        <v>178</v>
      </c>
      <c r="E131" s="97" t="s">
        <v>417</v>
      </c>
      <c r="F131" s="97"/>
      <c r="G131" s="196"/>
      <c r="H131" s="166"/>
      <c r="I131" s="166">
        <f t="shared" si="4"/>
        <v>2744.8199999999997</v>
      </c>
      <c r="J131" s="166">
        <f>J132+J133</f>
        <v>982.75</v>
      </c>
      <c r="K131" s="194">
        <f t="shared" si="5"/>
        <v>1762.0699999999997</v>
      </c>
      <c r="L131" s="166">
        <f>L132+L133</f>
        <v>2744.8199999999997</v>
      </c>
    </row>
    <row r="132" spans="1:12">
      <c r="A132" s="198" t="s">
        <v>273</v>
      </c>
      <c r="B132" s="97" t="s">
        <v>167</v>
      </c>
      <c r="C132" s="97" t="s">
        <v>183</v>
      </c>
      <c r="D132" s="97" t="s">
        <v>178</v>
      </c>
      <c r="E132" s="97" t="s">
        <v>417</v>
      </c>
      <c r="F132" s="199" t="s">
        <v>184</v>
      </c>
      <c r="G132" s="196"/>
      <c r="H132" s="166"/>
      <c r="I132" s="166">
        <f t="shared" si="4"/>
        <v>2108.16</v>
      </c>
      <c r="J132" s="166">
        <v>754.8</v>
      </c>
      <c r="K132" s="194">
        <f t="shared" si="5"/>
        <v>1353.36</v>
      </c>
      <c r="L132" s="166">
        <v>2108.16</v>
      </c>
    </row>
    <row r="133" spans="1:12" ht="38.25">
      <c r="A133" s="198" t="s">
        <v>297</v>
      </c>
      <c r="B133" s="97" t="s">
        <v>167</v>
      </c>
      <c r="C133" s="97" t="s">
        <v>183</v>
      </c>
      <c r="D133" s="97" t="s">
        <v>178</v>
      </c>
      <c r="E133" s="97" t="s">
        <v>417</v>
      </c>
      <c r="F133" s="199" t="s">
        <v>274</v>
      </c>
      <c r="G133" s="196"/>
      <c r="H133" s="166"/>
      <c r="I133" s="166">
        <f t="shared" si="4"/>
        <v>636.66</v>
      </c>
      <c r="J133" s="166">
        <v>227.95</v>
      </c>
      <c r="K133" s="194">
        <f t="shared" si="5"/>
        <v>408.71</v>
      </c>
      <c r="L133" s="166">
        <v>636.66</v>
      </c>
    </row>
    <row r="134" spans="1:12" hidden="1">
      <c r="A134" s="198" t="s">
        <v>345</v>
      </c>
      <c r="B134" s="97" t="s">
        <v>167</v>
      </c>
      <c r="C134" s="97" t="s">
        <v>183</v>
      </c>
      <c r="D134" s="97" t="s">
        <v>178</v>
      </c>
      <c r="E134" s="97"/>
      <c r="F134" s="199"/>
      <c r="G134" s="196"/>
      <c r="H134" s="166"/>
      <c r="I134" s="166"/>
      <c r="J134" s="166">
        <f t="shared" ref="J134" si="6">J135+J136</f>
        <v>1903.41</v>
      </c>
      <c r="K134" s="194">
        <f t="shared" si="5"/>
        <v>-1903.41</v>
      </c>
      <c r="L134" s="166">
        <f>L135+L136</f>
        <v>0</v>
      </c>
    </row>
    <row r="135" spans="1:12" hidden="1">
      <c r="A135" s="198"/>
      <c r="B135" s="97" t="s">
        <v>167</v>
      </c>
      <c r="C135" s="97" t="s">
        <v>183</v>
      </c>
      <c r="D135" s="97" t="s">
        <v>178</v>
      </c>
      <c r="E135" s="97"/>
      <c r="F135" s="199" t="s">
        <v>184</v>
      </c>
      <c r="G135" s="196"/>
      <c r="H135" s="166"/>
      <c r="I135" s="166"/>
      <c r="J135" s="166">
        <v>1461.9</v>
      </c>
      <c r="K135" s="194">
        <f t="shared" si="5"/>
        <v>-1461.9</v>
      </c>
      <c r="L135" s="166"/>
    </row>
    <row r="136" spans="1:12" hidden="1">
      <c r="A136" s="198"/>
      <c r="B136" s="97" t="s">
        <v>167</v>
      </c>
      <c r="C136" s="97" t="s">
        <v>183</v>
      </c>
      <c r="D136" s="97" t="s">
        <v>178</v>
      </c>
      <c r="E136" s="97"/>
      <c r="F136" s="199" t="s">
        <v>274</v>
      </c>
      <c r="G136" s="196"/>
      <c r="H136" s="166"/>
      <c r="I136" s="166"/>
      <c r="J136" s="166">
        <v>441.51</v>
      </c>
      <c r="K136" s="194">
        <f t="shared" si="5"/>
        <v>-441.51</v>
      </c>
      <c r="L136" s="166"/>
    </row>
    <row r="137" spans="1:12">
      <c r="A137" s="95" t="s">
        <v>192</v>
      </c>
      <c r="B137" s="97" t="s">
        <v>167</v>
      </c>
      <c r="C137" s="97" t="s">
        <v>193</v>
      </c>
      <c r="D137" s="97" t="s">
        <v>193</v>
      </c>
      <c r="E137" s="97" t="s">
        <v>346</v>
      </c>
      <c r="F137" s="97" t="s">
        <v>171</v>
      </c>
      <c r="G137" s="196">
        <v>0</v>
      </c>
      <c r="H137" s="166">
        <v>139.80000000000001</v>
      </c>
      <c r="I137" s="166">
        <f t="shared" si="4"/>
        <v>-139.80000000000001</v>
      </c>
      <c r="J137" s="166">
        <v>109.98</v>
      </c>
      <c r="K137" s="194">
        <f t="shared" si="5"/>
        <v>-109.98</v>
      </c>
      <c r="L137" s="166"/>
    </row>
    <row r="138" spans="1:12">
      <c r="A138" s="95" t="s">
        <v>192</v>
      </c>
      <c r="B138" s="95"/>
      <c r="C138" s="97"/>
      <c r="D138" s="97"/>
      <c r="E138" s="97"/>
      <c r="F138" s="97"/>
      <c r="G138" s="196"/>
      <c r="H138" s="166"/>
      <c r="I138" s="166">
        <f t="shared" si="4"/>
        <v>0</v>
      </c>
      <c r="J138" s="166"/>
      <c r="K138" s="194">
        <f t="shared" si="5"/>
        <v>0</v>
      </c>
      <c r="L138" s="166"/>
    </row>
    <row r="139" spans="1:12">
      <c r="A139" s="336" t="s">
        <v>37</v>
      </c>
      <c r="B139" s="336"/>
      <c r="C139" s="336"/>
      <c r="D139" s="336"/>
      <c r="E139" s="336"/>
      <c r="F139" s="336"/>
      <c r="G139" s="196" t="e">
        <f>G8+G64+#REF!+G90+G95+G107+G119+G137</f>
        <v>#REF!</v>
      </c>
      <c r="H139" s="201" t="e">
        <f>H8+H64+H90+H95+H107+H119+H137</f>
        <v>#REF!</v>
      </c>
      <c r="I139" s="166" t="e">
        <f t="shared" si="4"/>
        <v>#REF!</v>
      </c>
      <c r="J139" s="166">
        <f>J8+J64+J80+J91+J95+J119+J137</f>
        <v>4671.53</v>
      </c>
      <c r="K139" s="166">
        <f t="shared" si="5"/>
        <v>4133.9089999999987</v>
      </c>
      <c r="L139" s="194">
        <f>L8+L64+L78+L91+L95+L107+L119</f>
        <v>8805.4389999999985</v>
      </c>
    </row>
    <row r="140" spans="1:12">
      <c r="H140" s="104">
        <v>5067.6000000000004</v>
      </c>
    </row>
    <row r="141" spans="1:12">
      <c r="H141" s="106" t="e">
        <f>H140-H139</f>
        <v>#REF!</v>
      </c>
      <c r="L141" s="106">
        <f>L8+L64+L78+L91+L95+L107+L119</f>
        <v>8805.4389999999985</v>
      </c>
    </row>
    <row r="143" spans="1:12">
      <c r="L143" s="106">
        <v>0</v>
      </c>
    </row>
    <row r="146" spans="9:12">
      <c r="I146" s="107"/>
      <c r="J146" s="107"/>
      <c r="K146" s="107"/>
      <c r="L146" s="108"/>
    </row>
  </sheetData>
  <autoFilter ref="A6:IX141"/>
  <mergeCells count="4">
    <mergeCell ref="F1:M1"/>
    <mergeCell ref="O1:P1"/>
    <mergeCell ref="A3:I3"/>
    <mergeCell ref="A139:F139"/>
  </mergeCells>
  <pageMargins left="1.1417322834645669" right="0.19685039370078741" top="0.59055118110236227" bottom="0.27559055118110237" header="0.31496062992125984" footer="0.31496062992125984"/>
  <pageSetup paperSize="9" scale="7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03"/>
  <sheetViews>
    <sheetView topLeftCell="A74" workbookViewId="0">
      <selection activeCell="L8" sqref="L8"/>
    </sheetView>
  </sheetViews>
  <sheetFormatPr defaultColWidth="36" defaultRowHeight="12.75"/>
  <cols>
    <col min="1" max="1" width="57.7109375" style="25" customWidth="1"/>
    <col min="2" max="2" width="8.42578125" style="25" customWidth="1"/>
    <col min="3" max="3" width="7.42578125" style="27" customWidth="1"/>
    <col min="4" max="4" width="6.7109375" style="27" customWidth="1"/>
    <col min="5" max="5" width="16.42578125" style="27" customWidth="1"/>
    <col min="6" max="6" width="8.7109375" style="27" customWidth="1"/>
    <col min="7" max="7" width="0.42578125" style="27" hidden="1" customWidth="1"/>
    <col min="8" max="8" width="15.42578125" style="106" hidden="1" customWidth="1"/>
    <col min="9" max="11" width="16.140625" style="105" hidden="1" customWidth="1"/>
    <col min="12" max="12" width="15.140625" style="105" customWidth="1"/>
    <col min="13" max="13" width="17.140625" style="106" customWidth="1"/>
    <col min="14" max="14" width="9.140625" style="28" hidden="1" customWidth="1"/>
    <col min="15" max="257" width="9.140625" style="28" customWidth="1"/>
    <col min="258" max="258" width="3.5703125" style="28" customWidth="1"/>
    <col min="259" max="16384" width="36" style="28"/>
  </cols>
  <sheetData>
    <row r="1" spans="1:16" ht="159.75" customHeight="1">
      <c r="A1" s="2"/>
      <c r="B1" s="2"/>
      <c r="C1" s="2"/>
      <c r="F1" s="306" t="s">
        <v>403</v>
      </c>
      <c r="G1" s="306"/>
      <c r="H1" s="306"/>
      <c r="I1" s="306"/>
      <c r="J1" s="306"/>
      <c r="K1" s="306"/>
      <c r="L1" s="306"/>
      <c r="M1" s="306"/>
      <c r="N1" s="306"/>
      <c r="O1" s="335"/>
      <c r="P1" s="335"/>
    </row>
    <row r="2" spans="1:16" ht="16.5" customHeight="1">
      <c r="B2" s="26"/>
      <c r="G2" s="77"/>
      <c r="H2" s="84"/>
      <c r="I2" s="84"/>
      <c r="J2" s="84"/>
      <c r="K2" s="84"/>
      <c r="L2" s="84"/>
      <c r="M2" s="84"/>
    </row>
    <row r="3" spans="1:16" s="30" customFormat="1" ht="47.25" customHeight="1">
      <c r="A3" s="281" t="s">
        <v>404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6" s="29" customFormat="1" ht="15.75">
      <c r="A4" s="86"/>
      <c r="B4" s="86"/>
      <c r="C4" s="86"/>
      <c r="D4" s="86"/>
      <c r="E4" s="87"/>
      <c r="F4" s="88"/>
      <c r="G4" s="88"/>
      <c r="H4" s="88"/>
      <c r="I4" s="88"/>
      <c r="J4" s="88"/>
      <c r="K4" s="88"/>
      <c r="L4" s="88"/>
      <c r="M4" s="129" t="s">
        <v>309</v>
      </c>
    </row>
    <row r="5" spans="1:16" s="50" customFormat="1" ht="81.75" customHeight="1">
      <c r="A5" s="64" t="s">
        <v>69</v>
      </c>
      <c r="B5" s="64"/>
      <c r="C5" s="69" t="s">
        <v>162</v>
      </c>
      <c r="D5" s="69" t="s">
        <v>163</v>
      </c>
      <c r="E5" s="69" t="s">
        <v>164</v>
      </c>
      <c r="F5" s="69" t="s">
        <v>165</v>
      </c>
      <c r="G5" s="70" t="s">
        <v>10</v>
      </c>
      <c r="H5" s="89" t="s">
        <v>278</v>
      </c>
      <c r="I5" s="89" t="s">
        <v>10</v>
      </c>
      <c r="J5" s="90" t="s">
        <v>370</v>
      </c>
      <c r="K5" s="90" t="s">
        <v>347</v>
      </c>
      <c r="L5" s="90" t="s">
        <v>369</v>
      </c>
      <c r="M5" s="90" t="s">
        <v>402</v>
      </c>
    </row>
    <row r="6" spans="1:16" s="49" customFormat="1">
      <c r="A6" s="56">
        <v>1</v>
      </c>
      <c r="B6" s="56">
        <v>2</v>
      </c>
      <c r="C6" s="69" t="s">
        <v>70</v>
      </c>
      <c r="D6" s="69" t="s">
        <v>71</v>
      </c>
      <c r="E6" s="69" t="s">
        <v>72</v>
      </c>
      <c r="F6" s="69" t="s">
        <v>73</v>
      </c>
      <c r="G6" s="56">
        <v>7</v>
      </c>
      <c r="H6" s="90">
        <v>8</v>
      </c>
      <c r="I6" s="90">
        <v>7</v>
      </c>
      <c r="J6" s="90"/>
      <c r="K6" s="90"/>
      <c r="L6" s="69" t="s">
        <v>318</v>
      </c>
      <c r="M6" s="130">
        <v>8</v>
      </c>
    </row>
    <row r="7" spans="1:16" s="49" customFormat="1">
      <c r="A7" s="217" t="s">
        <v>426</v>
      </c>
      <c r="B7" s="56"/>
      <c r="C7" s="69"/>
      <c r="D7" s="69"/>
      <c r="E7" s="69"/>
      <c r="F7" s="69"/>
      <c r="G7" s="56"/>
      <c r="H7" s="90"/>
      <c r="I7" s="90"/>
      <c r="J7" s="90"/>
      <c r="K7" s="90"/>
      <c r="L7" s="69"/>
      <c r="M7" s="130"/>
    </row>
    <row r="8" spans="1:16" s="29" customFormat="1">
      <c r="A8" s="161" t="s">
        <v>166</v>
      </c>
      <c r="B8" s="162" t="s">
        <v>167</v>
      </c>
      <c r="C8" s="162" t="s">
        <v>168</v>
      </c>
      <c r="D8" s="162"/>
      <c r="E8" s="162"/>
      <c r="F8" s="163"/>
      <c r="G8" s="164" t="e">
        <f>G9+G23+G35</f>
        <v>#REF!</v>
      </c>
      <c r="H8" s="165" t="e">
        <f>H9+H23+H35+H17</f>
        <v>#REF!</v>
      </c>
      <c r="I8" s="165" t="e">
        <f>M8-H8</f>
        <v>#REF!</v>
      </c>
      <c r="J8" s="194">
        <f t="shared" ref="J8" si="0">J9+J23+J35+J17+J40</f>
        <v>2593</v>
      </c>
      <c r="K8" s="194">
        <f>L8-J8</f>
        <v>304.65000000000009</v>
      </c>
      <c r="L8" s="194">
        <f>L9+L23+L35+L40</f>
        <v>2897.65</v>
      </c>
      <c r="M8" s="194">
        <f>M9+M23+M35+M17+M40</f>
        <v>2888.38</v>
      </c>
    </row>
    <row r="9" spans="1:16" s="29" customFormat="1" ht="34.5" customHeight="1">
      <c r="A9" s="161" t="s">
        <v>169</v>
      </c>
      <c r="B9" s="69" t="s">
        <v>167</v>
      </c>
      <c r="C9" s="69" t="s">
        <v>168</v>
      </c>
      <c r="D9" s="69" t="s">
        <v>170</v>
      </c>
      <c r="E9" s="69"/>
      <c r="F9" s="70"/>
      <c r="G9" s="71" t="e">
        <f>#REF!+G11</f>
        <v>#REF!</v>
      </c>
      <c r="H9" s="89">
        <v>660</v>
      </c>
      <c r="I9" s="89">
        <f t="shared" ref="I9:I95" si="1">M9-H9</f>
        <v>152.5</v>
      </c>
      <c r="J9" s="166">
        <f>J11</f>
        <v>756.4</v>
      </c>
      <c r="K9" s="194">
        <f t="shared" ref="K9:K84" si="2">L9-J9</f>
        <v>56.100000000000023</v>
      </c>
      <c r="L9" s="166">
        <f>L11</f>
        <v>812.5</v>
      </c>
      <c r="M9" s="166">
        <f>M11</f>
        <v>812.5</v>
      </c>
    </row>
    <row r="10" spans="1:16" s="29" customFormat="1" ht="34.5" hidden="1" customHeight="1">
      <c r="A10" s="161"/>
      <c r="B10" s="69"/>
      <c r="C10" s="69"/>
      <c r="D10" s="69"/>
      <c r="E10" s="69"/>
      <c r="F10" s="70"/>
      <c r="G10" s="71"/>
      <c r="H10" s="89"/>
      <c r="I10" s="89"/>
      <c r="J10" s="166"/>
      <c r="K10" s="194"/>
      <c r="L10" s="166"/>
      <c r="M10" s="166"/>
    </row>
    <row r="11" spans="1:16" s="29" customFormat="1" ht="50.25" customHeight="1">
      <c r="A11" s="73" t="s">
        <v>355</v>
      </c>
      <c r="B11" s="74" t="s">
        <v>167</v>
      </c>
      <c r="C11" s="74" t="s">
        <v>168</v>
      </c>
      <c r="D11" s="74" t="s">
        <v>170</v>
      </c>
      <c r="E11" s="74" t="s">
        <v>408</v>
      </c>
      <c r="F11" s="74"/>
      <c r="G11" s="71">
        <f t="shared" ref="G11" si="3">G12</f>
        <v>500</v>
      </c>
      <c r="H11" s="89">
        <f>H12</f>
        <v>0</v>
      </c>
      <c r="I11" s="89">
        <f t="shared" si="1"/>
        <v>812.5</v>
      </c>
      <c r="J11" s="166">
        <f>J12</f>
        <v>756.4</v>
      </c>
      <c r="K11" s="194">
        <f t="shared" si="2"/>
        <v>56.100000000000023</v>
      </c>
      <c r="L11" s="166">
        <f>L14+L15</f>
        <v>812.5</v>
      </c>
      <c r="M11" s="166">
        <f>M14+M15</f>
        <v>812.5</v>
      </c>
    </row>
    <row r="12" spans="1:16" s="29" customFormat="1" ht="17.25" hidden="1" customHeight="1">
      <c r="A12" s="73" t="s">
        <v>280</v>
      </c>
      <c r="B12" s="74" t="s">
        <v>167</v>
      </c>
      <c r="C12" s="74" t="s">
        <v>168</v>
      </c>
      <c r="D12" s="74" t="s">
        <v>170</v>
      </c>
      <c r="E12" s="74" t="s">
        <v>407</v>
      </c>
      <c r="F12" s="74"/>
      <c r="G12" s="71">
        <f>G14+G16</f>
        <v>500</v>
      </c>
      <c r="H12" s="89"/>
      <c r="I12" s="89">
        <f t="shared" si="1"/>
        <v>624</v>
      </c>
      <c r="J12" s="166">
        <f>J14+J16</f>
        <v>756.4</v>
      </c>
      <c r="K12" s="194">
        <f t="shared" si="2"/>
        <v>-132.39999999999998</v>
      </c>
      <c r="L12" s="166">
        <f>L14+L16</f>
        <v>624</v>
      </c>
      <c r="M12" s="166">
        <f>M14+M16</f>
        <v>624</v>
      </c>
    </row>
    <row r="13" spans="1:16" s="29" customFormat="1" ht="25.5" hidden="1">
      <c r="A13" s="73" t="s">
        <v>356</v>
      </c>
      <c r="B13" s="74" t="s">
        <v>167</v>
      </c>
      <c r="C13" s="74" t="s">
        <v>168</v>
      </c>
      <c r="D13" s="74" t="s">
        <v>170</v>
      </c>
      <c r="E13" s="74" t="s">
        <v>408</v>
      </c>
      <c r="F13" s="74"/>
      <c r="G13" s="92"/>
      <c r="H13" s="89"/>
      <c r="I13" s="89">
        <f t="shared" si="1"/>
        <v>624</v>
      </c>
      <c r="J13" s="166">
        <f>J14+J16</f>
        <v>756.4</v>
      </c>
      <c r="K13" s="194">
        <f t="shared" si="2"/>
        <v>-132.39999999999998</v>
      </c>
      <c r="L13" s="166">
        <f>L14+L16</f>
        <v>624</v>
      </c>
      <c r="M13" s="166">
        <f>M14+M16</f>
        <v>624</v>
      </c>
    </row>
    <row r="14" spans="1:16" s="29" customFormat="1">
      <c r="A14" s="73" t="s">
        <v>280</v>
      </c>
      <c r="B14" s="74" t="s">
        <v>167</v>
      </c>
      <c r="C14" s="74" t="s">
        <v>168</v>
      </c>
      <c r="D14" s="74" t="s">
        <v>170</v>
      </c>
      <c r="E14" s="74" t="s">
        <v>408</v>
      </c>
      <c r="F14" s="74" t="s">
        <v>172</v>
      </c>
      <c r="G14" s="92">
        <v>500</v>
      </c>
      <c r="H14" s="89"/>
      <c r="I14" s="89">
        <f t="shared" si="1"/>
        <v>624</v>
      </c>
      <c r="J14" s="166">
        <v>581</v>
      </c>
      <c r="K14" s="194">
        <f t="shared" si="2"/>
        <v>43</v>
      </c>
      <c r="L14" s="166">
        <v>624</v>
      </c>
      <c r="M14" s="166">
        <v>624</v>
      </c>
      <c r="P14" s="28"/>
    </row>
    <row r="15" spans="1:16" s="29" customFormat="1">
      <c r="A15" s="73" t="s">
        <v>281</v>
      </c>
      <c r="B15" s="74" t="s">
        <v>167</v>
      </c>
      <c r="C15" s="74" t="s">
        <v>168</v>
      </c>
      <c r="D15" s="74" t="s">
        <v>170</v>
      </c>
      <c r="E15" s="74" t="s">
        <v>408</v>
      </c>
      <c r="F15" s="74" t="s">
        <v>271</v>
      </c>
      <c r="G15" s="92"/>
      <c r="H15" s="89"/>
      <c r="I15" s="89"/>
      <c r="J15" s="166"/>
      <c r="K15" s="194"/>
      <c r="L15" s="166">
        <v>188.5</v>
      </c>
      <c r="M15" s="166">
        <v>188.5</v>
      </c>
      <c r="P15" s="28"/>
    </row>
    <row r="16" spans="1:16" s="29" customFormat="1" ht="25.5">
      <c r="A16" s="73" t="s">
        <v>285</v>
      </c>
      <c r="B16" s="74" t="s">
        <v>167</v>
      </c>
      <c r="C16" s="74" t="s">
        <v>168</v>
      </c>
      <c r="D16" s="74" t="s">
        <v>170</v>
      </c>
      <c r="E16" s="74" t="s">
        <v>408</v>
      </c>
      <c r="F16" s="74"/>
      <c r="G16" s="92"/>
      <c r="H16" s="89"/>
      <c r="I16" s="89">
        <f t="shared" si="1"/>
        <v>0</v>
      </c>
      <c r="J16" s="166">
        <v>175.4</v>
      </c>
      <c r="K16" s="194">
        <f t="shared" si="2"/>
        <v>-175.4</v>
      </c>
      <c r="L16" s="166">
        <v>0</v>
      </c>
      <c r="M16" s="166">
        <v>0</v>
      </c>
      <c r="P16" s="28"/>
    </row>
    <row r="17" spans="1:14" s="51" customFormat="1" ht="38.25" hidden="1">
      <c r="A17" s="93" t="s">
        <v>65</v>
      </c>
      <c r="B17" s="74" t="s">
        <v>167</v>
      </c>
      <c r="C17" s="94" t="s">
        <v>174</v>
      </c>
      <c r="D17" s="94" t="s">
        <v>175</v>
      </c>
      <c r="E17" s="74" t="s">
        <v>408</v>
      </c>
      <c r="F17" s="94"/>
      <c r="G17" s="71"/>
      <c r="H17" s="89" t="e">
        <f>#REF!</f>
        <v>#REF!</v>
      </c>
      <c r="I17" s="89">
        <f>M1</f>
        <v>0</v>
      </c>
      <c r="J17" s="166">
        <f t="shared" ref="J17:M19" si="4">J18</f>
        <v>0</v>
      </c>
      <c r="K17" s="194">
        <f t="shared" si="2"/>
        <v>0</v>
      </c>
      <c r="L17" s="166">
        <f t="shared" si="4"/>
        <v>0</v>
      </c>
      <c r="M17" s="166">
        <f t="shared" si="4"/>
        <v>0</v>
      </c>
      <c r="N17" s="29"/>
    </row>
    <row r="18" spans="1:14" s="51" customFormat="1" ht="42.75" hidden="1" customHeight="1">
      <c r="A18" s="93" t="s">
        <v>357</v>
      </c>
      <c r="B18" s="74" t="s">
        <v>167</v>
      </c>
      <c r="C18" s="96" t="s">
        <v>168</v>
      </c>
      <c r="D18" s="96" t="s">
        <v>175</v>
      </c>
      <c r="E18" s="94"/>
      <c r="F18" s="75"/>
      <c r="G18" s="71"/>
      <c r="H18" s="89"/>
      <c r="I18" s="89"/>
      <c r="J18" s="166">
        <f t="shared" si="4"/>
        <v>0</v>
      </c>
      <c r="K18" s="194">
        <f t="shared" si="2"/>
        <v>0</v>
      </c>
      <c r="L18" s="166">
        <f t="shared" si="4"/>
        <v>0</v>
      </c>
      <c r="M18" s="166">
        <f t="shared" si="4"/>
        <v>0</v>
      </c>
      <c r="N18" s="29"/>
    </row>
    <row r="19" spans="1:14" s="51" customFormat="1" ht="30" hidden="1" customHeight="1">
      <c r="A19" s="95" t="s">
        <v>358</v>
      </c>
      <c r="B19" s="74" t="s">
        <v>167</v>
      </c>
      <c r="C19" s="96" t="s">
        <v>168</v>
      </c>
      <c r="D19" s="96" t="s">
        <v>175</v>
      </c>
      <c r="E19" s="97" t="s">
        <v>270</v>
      </c>
      <c r="F19" s="75"/>
      <c r="G19" s="71"/>
      <c r="H19" s="89"/>
      <c r="I19" s="89"/>
      <c r="J19" s="166">
        <f t="shared" si="4"/>
        <v>0</v>
      </c>
      <c r="K19" s="194">
        <f t="shared" si="2"/>
        <v>0</v>
      </c>
      <c r="L19" s="166">
        <f t="shared" si="4"/>
        <v>0</v>
      </c>
      <c r="M19" s="166">
        <f t="shared" si="4"/>
        <v>0</v>
      </c>
      <c r="N19" s="29"/>
    </row>
    <row r="20" spans="1:14" s="51" customFormat="1" ht="40.5" hidden="1" customHeight="1">
      <c r="A20" s="95" t="s">
        <v>359</v>
      </c>
      <c r="B20" s="74" t="s">
        <v>167</v>
      </c>
      <c r="C20" s="96" t="s">
        <v>168</v>
      </c>
      <c r="D20" s="96" t="s">
        <v>175</v>
      </c>
      <c r="E20" s="97" t="s">
        <v>279</v>
      </c>
      <c r="F20" s="75"/>
      <c r="G20" s="71"/>
      <c r="H20" s="89"/>
      <c r="I20" s="89"/>
      <c r="J20" s="166">
        <f>J21+J22</f>
        <v>0</v>
      </c>
      <c r="K20" s="194">
        <f t="shared" si="2"/>
        <v>0</v>
      </c>
      <c r="L20" s="166">
        <f>L21+L22</f>
        <v>0</v>
      </c>
      <c r="M20" s="166">
        <f>M21+M22</f>
        <v>0</v>
      </c>
      <c r="N20" s="29"/>
    </row>
    <row r="21" spans="1:14" s="51" customFormat="1" ht="40.5" hidden="1" customHeight="1">
      <c r="A21" s="95" t="s">
        <v>280</v>
      </c>
      <c r="B21" s="74" t="s">
        <v>167</v>
      </c>
      <c r="C21" s="96" t="s">
        <v>168</v>
      </c>
      <c r="D21" s="96" t="s">
        <v>175</v>
      </c>
      <c r="E21" s="97" t="s">
        <v>279</v>
      </c>
      <c r="F21" s="75" t="s">
        <v>172</v>
      </c>
      <c r="G21" s="71"/>
      <c r="H21" s="89"/>
      <c r="I21" s="89"/>
      <c r="J21" s="166">
        <v>0</v>
      </c>
      <c r="K21" s="194">
        <f t="shared" si="2"/>
        <v>0</v>
      </c>
      <c r="L21" s="166">
        <v>0</v>
      </c>
      <c r="M21" s="166">
        <v>0</v>
      </c>
      <c r="N21" s="29"/>
    </row>
    <row r="22" spans="1:14" s="51" customFormat="1" ht="40.5" hidden="1" customHeight="1">
      <c r="A22" s="95" t="s">
        <v>308</v>
      </c>
      <c r="B22" s="74" t="s">
        <v>167</v>
      </c>
      <c r="C22" s="96" t="s">
        <v>168</v>
      </c>
      <c r="D22" s="96" t="s">
        <v>175</v>
      </c>
      <c r="E22" s="97" t="s">
        <v>307</v>
      </c>
      <c r="F22" s="75" t="s">
        <v>271</v>
      </c>
      <c r="G22" s="71"/>
      <c r="H22" s="89"/>
      <c r="I22" s="89"/>
      <c r="J22" s="166">
        <v>0</v>
      </c>
      <c r="K22" s="194">
        <f t="shared" si="2"/>
        <v>0</v>
      </c>
      <c r="L22" s="166">
        <v>0</v>
      </c>
      <c r="M22" s="166">
        <v>0</v>
      </c>
      <c r="N22" s="29"/>
    </row>
    <row r="23" spans="1:14" s="51" customFormat="1" ht="54" customHeight="1">
      <c r="A23" s="76" t="s">
        <v>64</v>
      </c>
      <c r="B23" s="74" t="s">
        <v>167</v>
      </c>
      <c r="C23" s="74" t="s">
        <v>168</v>
      </c>
      <c r="D23" s="74" t="s">
        <v>177</v>
      </c>
      <c r="E23" s="97" t="s">
        <v>409</v>
      </c>
      <c r="F23" s="74"/>
      <c r="G23" s="71" t="e">
        <f>#REF!+#REF!</f>
        <v>#REF!</v>
      </c>
      <c r="H23" s="89" t="e">
        <f>#REF!</f>
        <v>#REF!</v>
      </c>
      <c r="I23" s="89" t="e">
        <f t="shared" si="1"/>
        <v>#REF!</v>
      </c>
      <c r="J23" s="166">
        <f>J24</f>
        <v>1826.6</v>
      </c>
      <c r="K23" s="194">
        <f t="shared" si="2"/>
        <v>-216.11999999999989</v>
      </c>
      <c r="L23" s="166">
        <f>L24</f>
        <v>1610.48</v>
      </c>
      <c r="M23" s="166">
        <f>M24</f>
        <v>1601.21</v>
      </c>
    </row>
    <row r="24" spans="1:14" ht="35.25" customHeight="1">
      <c r="A24" s="91" t="s">
        <v>282</v>
      </c>
      <c r="B24" s="74" t="s">
        <v>167</v>
      </c>
      <c r="C24" s="74" t="s">
        <v>168</v>
      </c>
      <c r="D24" s="74" t="s">
        <v>177</v>
      </c>
      <c r="E24" s="74" t="s">
        <v>409</v>
      </c>
      <c r="F24" s="74"/>
      <c r="G24" s="92"/>
      <c r="H24" s="89"/>
      <c r="I24" s="89">
        <f t="shared" si="1"/>
        <v>1601.21</v>
      </c>
      <c r="J24" s="166">
        <f>J25</f>
        <v>1826.6</v>
      </c>
      <c r="K24" s="194">
        <f t="shared" si="2"/>
        <v>-216.11999999999989</v>
      </c>
      <c r="L24" s="166">
        <f>L25</f>
        <v>1610.48</v>
      </c>
      <c r="M24" s="166">
        <f>M25</f>
        <v>1601.21</v>
      </c>
    </row>
    <row r="25" spans="1:14" ht="51">
      <c r="A25" s="73" t="s">
        <v>360</v>
      </c>
      <c r="B25" s="74" t="s">
        <v>167</v>
      </c>
      <c r="C25" s="74" t="s">
        <v>168</v>
      </c>
      <c r="D25" s="74" t="s">
        <v>177</v>
      </c>
      <c r="E25" s="74" t="s">
        <v>409</v>
      </c>
      <c r="F25" s="74"/>
      <c r="G25" s="92"/>
      <c r="H25" s="89"/>
      <c r="I25" s="89">
        <f t="shared" si="1"/>
        <v>1601.21</v>
      </c>
      <c r="J25" s="166">
        <f>J26+J29</f>
        <v>1826.6</v>
      </c>
      <c r="K25" s="194">
        <f t="shared" si="2"/>
        <v>-216.11999999999989</v>
      </c>
      <c r="L25" s="166">
        <f>L26+L29</f>
        <v>1610.48</v>
      </c>
      <c r="M25" s="166">
        <f>M26+M29</f>
        <v>1601.21</v>
      </c>
    </row>
    <row r="26" spans="1:14" ht="25.5">
      <c r="A26" s="99" t="s">
        <v>361</v>
      </c>
      <c r="B26" s="74" t="s">
        <v>167</v>
      </c>
      <c r="C26" s="74" t="s">
        <v>168</v>
      </c>
      <c r="D26" s="74" t="s">
        <v>177</v>
      </c>
      <c r="E26" s="74" t="s">
        <v>409</v>
      </c>
      <c r="F26" s="74"/>
      <c r="G26" s="92"/>
      <c r="H26" s="89"/>
      <c r="I26" s="89">
        <f t="shared" si="1"/>
        <v>1571.71</v>
      </c>
      <c r="J26" s="166">
        <f>J27+J28</f>
        <v>1785.6</v>
      </c>
      <c r="K26" s="194">
        <f t="shared" si="2"/>
        <v>-213.88999999999987</v>
      </c>
      <c r="L26" s="166">
        <f>L27+L28</f>
        <v>1571.71</v>
      </c>
      <c r="M26" s="166">
        <f>M27+M28</f>
        <v>1571.71</v>
      </c>
    </row>
    <row r="27" spans="1:14">
      <c r="A27" s="99" t="s">
        <v>280</v>
      </c>
      <c r="B27" s="74" t="s">
        <v>167</v>
      </c>
      <c r="C27" s="74" t="s">
        <v>168</v>
      </c>
      <c r="D27" s="74" t="s">
        <v>177</v>
      </c>
      <c r="E27" s="74" t="s">
        <v>409</v>
      </c>
      <c r="F27" s="100" t="s">
        <v>172</v>
      </c>
      <c r="G27" s="92"/>
      <c r="H27" s="89"/>
      <c r="I27" s="89">
        <f t="shared" si="1"/>
        <v>1207.1500000000001</v>
      </c>
      <c r="J27" s="166">
        <v>1359.99</v>
      </c>
      <c r="K27" s="194">
        <f t="shared" si="2"/>
        <v>-152.83999999999992</v>
      </c>
      <c r="L27" s="166">
        <v>1207.1500000000001</v>
      </c>
      <c r="M27" s="166">
        <v>1207.1500000000001</v>
      </c>
    </row>
    <row r="28" spans="1:14" ht="38.25">
      <c r="A28" s="99" t="s">
        <v>284</v>
      </c>
      <c r="B28" s="74" t="s">
        <v>167</v>
      </c>
      <c r="C28" s="74" t="s">
        <v>168</v>
      </c>
      <c r="D28" s="74" t="s">
        <v>177</v>
      </c>
      <c r="E28" s="74" t="s">
        <v>409</v>
      </c>
      <c r="F28" s="100" t="s">
        <v>271</v>
      </c>
      <c r="G28" s="92"/>
      <c r="H28" s="89"/>
      <c r="I28" s="89">
        <f t="shared" si="1"/>
        <v>364.56</v>
      </c>
      <c r="J28" s="166">
        <v>425.61</v>
      </c>
      <c r="K28" s="194">
        <f t="shared" si="2"/>
        <v>-61.050000000000011</v>
      </c>
      <c r="L28" s="166">
        <v>364.56</v>
      </c>
      <c r="M28" s="166">
        <v>364.56</v>
      </c>
    </row>
    <row r="29" spans="1:14" ht="25.5">
      <c r="A29" s="99" t="s">
        <v>362</v>
      </c>
      <c r="B29" s="74" t="s">
        <v>167</v>
      </c>
      <c r="C29" s="74" t="s">
        <v>168</v>
      </c>
      <c r="D29" s="74" t="s">
        <v>177</v>
      </c>
      <c r="E29" s="74" t="s">
        <v>409</v>
      </c>
      <c r="F29" s="74"/>
      <c r="G29" s="92"/>
      <c r="H29" s="89"/>
      <c r="I29" s="89">
        <f t="shared" si="1"/>
        <v>29.5</v>
      </c>
      <c r="J29" s="166">
        <f>J30+J31+J32+J33+J34</f>
        <v>41</v>
      </c>
      <c r="K29" s="194">
        <f t="shared" si="2"/>
        <v>-2.230000000000004</v>
      </c>
      <c r="L29" s="166">
        <f>L30+L31+L32+L33+L34</f>
        <v>38.769999999999996</v>
      </c>
      <c r="M29" s="166">
        <f>M30+M31+M32+M33+M34</f>
        <v>29.5</v>
      </c>
    </row>
    <row r="30" spans="1:14" ht="25.5">
      <c r="A30" s="99" t="s">
        <v>285</v>
      </c>
      <c r="B30" s="74" t="s">
        <v>167</v>
      </c>
      <c r="C30" s="74" t="s">
        <v>168</v>
      </c>
      <c r="D30" s="74" t="s">
        <v>177</v>
      </c>
      <c r="E30" s="74" t="s">
        <v>409</v>
      </c>
      <c r="F30" s="101" t="s">
        <v>176</v>
      </c>
      <c r="G30" s="92"/>
      <c r="H30" s="89"/>
      <c r="I30" s="89">
        <f t="shared" si="1"/>
        <v>0</v>
      </c>
      <c r="J30" s="166">
        <v>0</v>
      </c>
      <c r="K30" s="194">
        <f t="shared" si="2"/>
        <v>0</v>
      </c>
      <c r="L30" s="166">
        <v>0</v>
      </c>
      <c r="M30" s="166">
        <v>0</v>
      </c>
    </row>
    <row r="31" spans="1:14" ht="25.5">
      <c r="A31" s="99" t="s">
        <v>185</v>
      </c>
      <c r="B31" s="74" t="s">
        <v>167</v>
      </c>
      <c r="C31" s="74" t="s">
        <v>168</v>
      </c>
      <c r="D31" s="74" t="s">
        <v>177</v>
      </c>
      <c r="E31" s="74" t="s">
        <v>409</v>
      </c>
      <c r="F31" s="101">
        <v>244</v>
      </c>
      <c r="G31" s="92"/>
      <c r="H31" s="89"/>
      <c r="I31" s="89">
        <f t="shared" si="1"/>
        <v>0</v>
      </c>
      <c r="J31" s="166">
        <v>0</v>
      </c>
      <c r="K31" s="194">
        <f t="shared" si="2"/>
        <v>0</v>
      </c>
      <c r="L31" s="166">
        <v>0</v>
      </c>
      <c r="M31" s="166">
        <v>0</v>
      </c>
    </row>
    <row r="32" spans="1:14" ht="76.5">
      <c r="A32" s="99" t="s">
        <v>286</v>
      </c>
      <c r="B32" s="74" t="s">
        <v>167</v>
      </c>
      <c r="C32" s="74" t="s">
        <v>168</v>
      </c>
      <c r="D32" s="74" t="s">
        <v>177</v>
      </c>
      <c r="E32" s="74" t="s">
        <v>409</v>
      </c>
      <c r="F32" s="100" t="s">
        <v>287</v>
      </c>
      <c r="G32" s="92"/>
      <c r="H32" s="89"/>
      <c r="I32" s="89">
        <f t="shared" si="1"/>
        <v>10.5</v>
      </c>
      <c r="J32" s="166">
        <v>12</v>
      </c>
      <c r="K32" s="194">
        <f t="shared" si="2"/>
        <v>7.77</v>
      </c>
      <c r="L32" s="166">
        <v>19.77</v>
      </c>
      <c r="M32" s="166">
        <v>10.5</v>
      </c>
    </row>
    <row r="33" spans="1:14">
      <c r="A33" s="99" t="s">
        <v>180</v>
      </c>
      <c r="B33" s="74" t="s">
        <v>167</v>
      </c>
      <c r="C33" s="74" t="s">
        <v>168</v>
      </c>
      <c r="D33" s="74" t="s">
        <v>177</v>
      </c>
      <c r="E33" s="74" t="s">
        <v>409</v>
      </c>
      <c r="F33" s="100" t="s">
        <v>181</v>
      </c>
      <c r="G33" s="92"/>
      <c r="H33" s="89"/>
      <c r="I33" s="89">
        <f t="shared" si="1"/>
        <v>11</v>
      </c>
      <c r="J33" s="166">
        <v>11</v>
      </c>
      <c r="K33" s="194">
        <f t="shared" si="2"/>
        <v>0</v>
      </c>
      <c r="L33" s="166">
        <v>11</v>
      </c>
      <c r="M33" s="166">
        <v>11</v>
      </c>
    </row>
    <row r="34" spans="1:14">
      <c r="A34" s="99" t="s">
        <v>288</v>
      </c>
      <c r="B34" s="74" t="s">
        <v>167</v>
      </c>
      <c r="C34" s="74" t="s">
        <v>168</v>
      </c>
      <c r="D34" s="74" t="s">
        <v>177</v>
      </c>
      <c r="E34" s="74" t="s">
        <v>409</v>
      </c>
      <c r="F34" s="100" t="s">
        <v>182</v>
      </c>
      <c r="G34" s="92"/>
      <c r="H34" s="89"/>
      <c r="I34" s="89">
        <f t="shared" si="1"/>
        <v>8</v>
      </c>
      <c r="J34" s="166">
        <v>18</v>
      </c>
      <c r="K34" s="194">
        <f t="shared" si="2"/>
        <v>-10</v>
      </c>
      <c r="L34" s="166">
        <v>8</v>
      </c>
      <c r="M34" s="166">
        <v>8</v>
      </c>
    </row>
    <row r="35" spans="1:14">
      <c r="A35" s="218" t="s">
        <v>63</v>
      </c>
      <c r="B35" s="74" t="s">
        <v>167</v>
      </c>
      <c r="C35" s="74" t="s">
        <v>168</v>
      </c>
      <c r="D35" s="74" t="s">
        <v>183</v>
      </c>
      <c r="E35" s="74" t="s">
        <v>409</v>
      </c>
      <c r="F35" s="74"/>
      <c r="G35" s="71" t="e">
        <f>#REF!</f>
        <v>#REF!</v>
      </c>
      <c r="H35" s="89"/>
      <c r="I35" s="89">
        <f t="shared" si="1"/>
        <v>10</v>
      </c>
      <c r="J35" s="166">
        <f>J38</f>
        <v>10</v>
      </c>
      <c r="K35" s="194">
        <f t="shared" si="2"/>
        <v>0</v>
      </c>
      <c r="L35" s="166">
        <f>L38</f>
        <v>10</v>
      </c>
      <c r="M35" s="166">
        <f>M38</f>
        <v>10</v>
      </c>
    </row>
    <row r="36" spans="1:14" ht="25.5">
      <c r="A36" s="197" t="s">
        <v>389</v>
      </c>
      <c r="B36" s="74" t="s">
        <v>167</v>
      </c>
      <c r="C36" s="74" t="s">
        <v>168</v>
      </c>
      <c r="D36" s="74" t="s">
        <v>183</v>
      </c>
      <c r="E36" s="74" t="s">
        <v>410</v>
      </c>
      <c r="F36" s="74"/>
      <c r="G36" s="71"/>
      <c r="H36" s="89"/>
      <c r="I36" s="89"/>
      <c r="J36" s="166"/>
      <c r="K36" s="194"/>
      <c r="L36" s="166"/>
      <c r="M36" s="166"/>
    </row>
    <row r="37" spans="1:14">
      <c r="A37" s="200" t="s">
        <v>391</v>
      </c>
      <c r="B37" s="74" t="s">
        <v>167</v>
      </c>
      <c r="C37" s="74" t="s">
        <v>168</v>
      </c>
      <c r="D37" s="74" t="s">
        <v>183</v>
      </c>
      <c r="E37" s="97" t="s">
        <v>410</v>
      </c>
      <c r="F37" s="74" t="s">
        <v>390</v>
      </c>
      <c r="G37" s="71"/>
      <c r="H37" s="89"/>
      <c r="I37" s="89"/>
      <c r="J37" s="166"/>
      <c r="K37" s="194"/>
      <c r="L37" s="166">
        <f>L38</f>
        <v>10</v>
      </c>
      <c r="M37" s="166">
        <f>M38</f>
        <v>10</v>
      </c>
    </row>
    <row r="38" spans="1:14" ht="38.25">
      <c r="A38" s="91" t="s">
        <v>289</v>
      </c>
      <c r="B38" s="74" t="s">
        <v>167</v>
      </c>
      <c r="C38" s="74" t="s">
        <v>168</v>
      </c>
      <c r="D38" s="74" t="s">
        <v>183</v>
      </c>
      <c r="E38" s="97" t="s">
        <v>410</v>
      </c>
      <c r="F38" s="74"/>
      <c r="G38" s="71"/>
      <c r="H38" s="89"/>
      <c r="I38" s="89">
        <f t="shared" si="1"/>
        <v>10</v>
      </c>
      <c r="J38" s="166">
        <f>J39</f>
        <v>10</v>
      </c>
      <c r="K38" s="194">
        <f t="shared" si="2"/>
        <v>0</v>
      </c>
      <c r="L38" s="166">
        <f>L39</f>
        <v>10</v>
      </c>
      <c r="M38" s="166">
        <f>M39</f>
        <v>10</v>
      </c>
    </row>
    <row r="39" spans="1:14" ht="25.5">
      <c r="A39" s="102" t="s">
        <v>185</v>
      </c>
      <c r="B39" s="74" t="s">
        <v>167</v>
      </c>
      <c r="C39" s="74" t="s">
        <v>168</v>
      </c>
      <c r="D39" s="74" t="s">
        <v>183</v>
      </c>
      <c r="E39" s="97" t="s">
        <v>410</v>
      </c>
      <c r="F39" s="69" t="s">
        <v>179</v>
      </c>
      <c r="G39" s="71"/>
      <c r="H39" s="89"/>
      <c r="I39" s="89">
        <f t="shared" si="1"/>
        <v>10</v>
      </c>
      <c r="J39" s="166">
        <v>10</v>
      </c>
      <c r="K39" s="194">
        <f t="shared" si="2"/>
        <v>0</v>
      </c>
      <c r="L39" s="166">
        <v>10</v>
      </c>
      <c r="M39" s="166">
        <v>10</v>
      </c>
      <c r="N39" s="28" t="s">
        <v>290</v>
      </c>
    </row>
    <row r="40" spans="1:14">
      <c r="A40" s="219" t="s">
        <v>411</v>
      </c>
      <c r="B40" s="74" t="s">
        <v>167</v>
      </c>
      <c r="C40" s="74" t="s">
        <v>168</v>
      </c>
      <c r="D40" s="74" t="s">
        <v>344</v>
      </c>
      <c r="E40" s="97" t="s">
        <v>409</v>
      </c>
      <c r="F40" s="69"/>
      <c r="G40" s="71"/>
      <c r="H40" s="89"/>
      <c r="I40" s="89"/>
      <c r="J40" s="166">
        <f t="shared" ref="J40" si="5">J44+J45</f>
        <v>0</v>
      </c>
      <c r="K40" s="194">
        <f t="shared" si="2"/>
        <v>464.66999999999996</v>
      </c>
      <c r="L40" s="166">
        <f>L43+L44</f>
        <v>464.66999999999996</v>
      </c>
      <c r="M40" s="166">
        <f>M43+M44</f>
        <v>464.66999999999996</v>
      </c>
    </row>
    <row r="41" spans="1:14" ht="51">
      <c r="A41" s="98" t="s">
        <v>360</v>
      </c>
      <c r="B41" s="74" t="s">
        <v>167</v>
      </c>
      <c r="C41" s="74" t="s">
        <v>168</v>
      </c>
      <c r="D41" s="74" t="s">
        <v>344</v>
      </c>
      <c r="E41" s="74" t="s">
        <v>409</v>
      </c>
      <c r="F41" s="69"/>
      <c r="G41" s="71"/>
      <c r="H41" s="89"/>
      <c r="I41" s="89"/>
      <c r="J41" s="166"/>
      <c r="K41" s="194"/>
      <c r="L41" s="166"/>
      <c r="M41" s="166"/>
    </row>
    <row r="42" spans="1:14">
      <c r="A42" s="99" t="s">
        <v>456</v>
      </c>
      <c r="B42" s="74" t="s">
        <v>167</v>
      </c>
      <c r="C42" s="74" t="s">
        <v>168</v>
      </c>
      <c r="D42" s="74" t="s">
        <v>344</v>
      </c>
      <c r="E42" s="74" t="s">
        <v>409</v>
      </c>
      <c r="F42" s="69" t="s">
        <v>184</v>
      </c>
      <c r="G42" s="71"/>
      <c r="H42" s="89"/>
      <c r="I42" s="89"/>
      <c r="J42" s="166"/>
      <c r="K42" s="194"/>
      <c r="L42" s="166"/>
      <c r="M42" s="166"/>
    </row>
    <row r="43" spans="1:14">
      <c r="A43" s="99" t="s">
        <v>273</v>
      </c>
      <c r="B43" s="74" t="s">
        <v>167</v>
      </c>
      <c r="C43" s="74" t="s">
        <v>168</v>
      </c>
      <c r="D43" s="74" t="s">
        <v>344</v>
      </c>
      <c r="E43" s="74" t="s">
        <v>409</v>
      </c>
      <c r="F43" s="69" t="s">
        <v>274</v>
      </c>
      <c r="G43" s="71"/>
      <c r="H43" s="89"/>
      <c r="I43" s="89"/>
      <c r="J43" s="166"/>
      <c r="K43" s="194"/>
      <c r="L43" s="166">
        <v>356.89</v>
      </c>
      <c r="M43" s="166">
        <v>356.89</v>
      </c>
    </row>
    <row r="44" spans="1:14" ht="38.25">
      <c r="A44" s="99" t="s">
        <v>297</v>
      </c>
      <c r="B44" s="74" t="s">
        <v>167</v>
      </c>
      <c r="C44" s="74" t="s">
        <v>168</v>
      </c>
      <c r="D44" s="74" t="s">
        <v>344</v>
      </c>
      <c r="E44" s="74" t="s">
        <v>409</v>
      </c>
      <c r="F44" s="69" t="s">
        <v>274</v>
      </c>
      <c r="G44" s="71"/>
      <c r="H44" s="89"/>
      <c r="I44" s="89"/>
      <c r="J44" s="166"/>
      <c r="K44" s="194">
        <f t="shared" si="2"/>
        <v>107.78</v>
      </c>
      <c r="L44" s="166">
        <v>107.78</v>
      </c>
      <c r="M44" s="166">
        <v>107.78</v>
      </c>
    </row>
    <row r="45" spans="1:14" ht="25.5">
      <c r="A45" s="98" t="s">
        <v>185</v>
      </c>
      <c r="B45" s="74" t="s">
        <v>167</v>
      </c>
      <c r="C45" s="74" t="s">
        <v>168</v>
      </c>
      <c r="D45" s="74" t="s">
        <v>344</v>
      </c>
      <c r="E45" s="74" t="s">
        <v>409</v>
      </c>
      <c r="F45" s="69"/>
      <c r="G45" s="71"/>
      <c r="H45" s="89"/>
      <c r="I45" s="89"/>
      <c r="J45" s="166"/>
      <c r="K45" s="194">
        <f t="shared" si="2"/>
        <v>0</v>
      </c>
      <c r="L45" s="166"/>
      <c r="M45" s="166"/>
    </row>
    <row r="46" spans="1:14">
      <c r="A46" s="218" t="s">
        <v>195</v>
      </c>
      <c r="B46" s="74" t="s">
        <v>167</v>
      </c>
      <c r="C46" s="74" t="s">
        <v>170</v>
      </c>
      <c r="D46" s="74"/>
      <c r="E46" s="74"/>
      <c r="F46" s="74"/>
      <c r="G46" s="71" t="e">
        <f>G47</f>
        <v>#REF!</v>
      </c>
      <c r="H46" s="89" t="e">
        <f>H47</f>
        <v>#REF!</v>
      </c>
      <c r="I46" s="89" t="e">
        <f t="shared" si="1"/>
        <v>#REF!</v>
      </c>
      <c r="J46" s="166">
        <f>J47</f>
        <v>192.89999999999998</v>
      </c>
      <c r="K46" s="194">
        <f t="shared" si="2"/>
        <v>22.400000000000034</v>
      </c>
      <c r="L46" s="166">
        <f>L47</f>
        <v>215.3</v>
      </c>
      <c r="M46" s="166">
        <f>M47</f>
        <v>222.3</v>
      </c>
    </row>
    <row r="47" spans="1:14">
      <c r="A47" s="91" t="s">
        <v>78</v>
      </c>
      <c r="B47" s="74" t="s">
        <v>167</v>
      </c>
      <c r="C47" s="74" t="s">
        <v>170</v>
      </c>
      <c r="D47" s="74" t="s">
        <v>175</v>
      </c>
      <c r="E47" s="74" t="s">
        <v>412</v>
      </c>
      <c r="F47" s="74"/>
      <c r="G47" s="71" t="e">
        <f>#REF!+#REF!</f>
        <v>#REF!</v>
      </c>
      <c r="H47" s="89" t="e">
        <f>#REF!</f>
        <v>#REF!</v>
      </c>
      <c r="I47" s="89" t="e">
        <f t="shared" si="1"/>
        <v>#REF!</v>
      </c>
      <c r="J47" s="166">
        <f>J48</f>
        <v>192.89999999999998</v>
      </c>
      <c r="K47" s="194">
        <f t="shared" si="2"/>
        <v>22.400000000000034</v>
      </c>
      <c r="L47" s="166">
        <f>L48</f>
        <v>215.3</v>
      </c>
      <c r="M47" s="166">
        <f>M48</f>
        <v>222.3</v>
      </c>
    </row>
    <row r="48" spans="1:14" ht="76.5">
      <c r="A48" s="102" t="s">
        <v>363</v>
      </c>
      <c r="B48" s="74" t="s">
        <v>167</v>
      </c>
      <c r="C48" s="74" t="s">
        <v>170</v>
      </c>
      <c r="D48" s="74" t="s">
        <v>175</v>
      </c>
      <c r="E48" s="74" t="s">
        <v>412</v>
      </c>
      <c r="F48" s="74"/>
      <c r="G48" s="92"/>
      <c r="H48" s="89"/>
      <c r="I48" s="89">
        <f t="shared" si="1"/>
        <v>222.3</v>
      </c>
      <c r="J48" s="166">
        <f>J49+J50+J51</f>
        <v>192.89999999999998</v>
      </c>
      <c r="K48" s="194">
        <f t="shared" si="2"/>
        <v>22.400000000000034</v>
      </c>
      <c r="L48" s="166">
        <f>L49+L50+L51</f>
        <v>215.3</v>
      </c>
      <c r="M48" s="166">
        <f>M49+M50+M51</f>
        <v>222.3</v>
      </c>
    </row>
    <row r="49" spans="1:14">
      <c r="A49" s="99" t="s">
        <v>280</v>
      </c>
      <c r="B49" s="74" t="s">
        <v>167</v>
      </c>
      <c r="C49" s="74" t="s">
        <v>170</v>
      </c>
      <c r="D49" s="74" t="s">
        <v>175</v>
      </c>
      <c r="E49" s="74" t="s">
        <v>412</v>
      </c>
      <c r="F49" s="100" t="s">
        <v>172</v>
      </c>
      <c r="G49" s="92"/>
      <c r="H49" s="89">
        <v>0</v>
      </c>
      <c r="I49" s="89">
        <f t="shared" si="1"/>
        <v>171.3</v>
      </c>
      <c r="J49" s="166">
        <v>148.19999999999999</v>
      </c>
      <c r="K49" s="194">
        <f t="shared" si="2"/>
        <v>17.700000000000017</v>
      </c>
      <c r="L49" s="166">
        <v>165.9</v>
      </c>
      <c r="M49" s="166">
        <v>171.3</v>
      </c>
      <c r="N49" s="28" t="s">
        <v>292</v>
      </c>
    </row>
    <row r="50" spans="1:14" ht="38.25">
      <c r="A50" s="99" t="s">
        <v>284</v>
      </c>
      <c r="B50" s="74" t="s">
        <v>167</v>
      </c>
      <c r="C50" s="74" t="s">
        <v>170</v>
      </c>
      <c r="D50" s="74" t="s">
        <v>175</v>
      </c>
      <c r="E50" s="74" t="s">
        <v>412</v>
      </c>
      <c r="F50" s="100" t="s">
        <v>271</v>
      </c>
      <c r="G50" s="92"/>
      <c r="H50" s="89">
        <v>0</v>
      </c>
      <c r="I50" s="89">
        <f t="shared" si="1"/>
        <v>51</v>
      </c>
      <c r="J50" s="166">
        <v>44.7</v>
      </c>
      <c r="K50" s="194">
        <f t="shared" si="2"/>
        <v>4.6999999999999957</v>
      </c>
      <c r="L50" s="166">
        <v>49.4</v>
      </c>
      <c r="M50" s="166">
        <v>51</v>
      </c>
      <c r="N50" s="28" t="s">
        <v>292</v>
      </c>
    </row>
    <row r="51" spans="1:14" ht="25.5">
      <c r="A51" s="102" t="s">
        <v>185</v>
      </c>
      <c r="B51" s="74" t="s">
        <v>167</v>
      </c>
      <c r="C51" s="74" t="s">
        <v>170</v>
      </c>
      <c r="D51" s="74" t="s">
        <v>175</v>
      </c>
      <c r="E51" s="74" t="s">
        <v>412</v>
      </c>
      <c r="F51" s="74" t="s">
        <v>179</v>
      </c>
      <c r="G51" s="92"/>
      <c r="H51" s="89"/>
      <c r="I51" s="89">
        <f t="shared" si="1"/>
        <v>0</v>
      </c>
      <c r="J51" s="166">
        <v>0</v>
      </c>
      <c r="K51" s="194">
        <f t="shared" si="2"/>
        <v>0</v>
      </c>
      <c r="L51" s="166">
        <v>0</v>
      </c>
      <c r="M51" s="166">
        <v>0</v>
      </c>
      <c r="N51" s="28" t="s">
        <v>292</v>
      </c>
    </row>
    <row r="52" spans="1:14" ht="25.5">
      <c r="A52" s="217" t="s">
        <v>61</v>
      </c>
      <c r="B52" s="74" t="s">
        <v>167</v>
      </c>
      <c r="C52" s="74" t="s">
        <v>175</v>
      </c>
      <c r="D52" s="74" t="s">
        <v>353</v>
      </c>
      <c r="E52" s="74" t="s">
        <v>413</v>
      </c>
      <c r="F52" s="74"/>
      <c r="G52" s="71" t="e">
        <f>G56+#REF!</f>
        <v>#REF!</v>
      </c>
      <c r="H52" s="89" t="e">
        <f>H56</f>
        <v>#REF!</v>
      </c>
      <c r="I52" s="89" t="e">
        <f t="shared" si="1"/>
        <v>#REF!</v>
      </c>
      <c r="J52" s="166">
        <f>J56+J53</f>
        <v>7</v>
      </c>
      <c r="K52" s="194">
        <f t="shared" si="2"/>
        <v>3</v>
      </c>
      <c r="L52" s="166">
        <f>L56+L53</f>
        <v>10</v>
      </c>
      <c r="M52" s="166">
        <f>M56+M53</f>
        <v>10</v>
      </c>
    </row>
    <row r="53" spans="1:14" ht="25.5">
      <c r="A53" s="197" t="s">
        <v>399</v>
      </c>
      <c r="B53" s="74" t="s">
        <v>167</v>
      </c>
      <c r="C53" s="74" t="s">
        <v>175</v>
      </c>
      <c r="D53" s="74" t="s">
        <v>353</v>
      </c>
      <c r="E53" s="74" t="s">
        <v>413</v>
      </c>
      <c r="F53" s="74"/>
      <c r="G53" s="92"/>
      <c r="H53" s="89"/>
      <c r="I53" s="89">
        <f t="shared" ref="I53:I54" si="6">M53-H53</f>
        <v>10</v>
      </c>
      <c r="J53" s="166">
        <v>7</v>
      </c>
      <c r="K53" s="194">
        <f t="shared" si="2"/>
        <v>3</v>
      </c>
      <c r="L53" s="166">
        <v>10</v>
      </c>
      <c r="M53" s="166">
        <v>10</v>
      </c>
    </row>
    <row r="54" spans="1:14" ht="25.5">
      <c r="A54" s="98" t="s">
        <v>185</v>
      </c>
      <c r="B54" s="74" t="s">
        <v>167</v>
      </c>
      <c r="C54" s="74" t="s">
        <v>175</v>
      </c>
      <c r="D54" s="74" t="s">
        <v>353</v>
      </c>
      <c r="E54" s="74" t="s">
        <v>413</v>
      </c>
      <c r="F54" s="74" t="s">
        <v>179</v>
      </c>
      <c r="G54" s="92"/>
      <c r="H54" s="89"/>
      <c r="I54" s="89">
        <f t="shared" si="6"/>
        <v>10</v>
      </c>
      <c r="J54" s="166"/>
      <c r="K54" s="194"/>
      <c r="L54" s="166">
        <v>10</v>
      </c>
      <c r="M54" s="166">
        <v>10</v>
      </c>
    </row>
    <row r="55" spans="1:14">
      <c r="A55" s="217" t="s">
        <v>398</v>
      </c>
      <c r="B55" s="74"/>
      <c r="C55" s="74"/>
      <c r="D55" s="74"/>
      <c r="E55" s="74"/>
      <c r="F55" s="74"/>
      <c r="G55" s="92"/>
      <c r="H55" s="89"/>
      <c r="I55" s="89"/>
      <c r="J55" s="166"/>
      <c r="K55" s="194"/>
      <c r="L55" s="166"/>
      <c r="M55" s="166"/>
    </row>
    <row r="56" spans="1:14">
      <c r="A56" s="91" t="s">
        <v>52</v>
      </c>
      <c r="B56" s="74" t="s">
        <v>167</v>
      </c>
      <c r="C56" s="74" t="s">
        <v>178</v>
      </c>
      <c r="D56" s="74" t="s">
        <v>175</v>
      </c>
      <c r="E56" s="74"/>
      <c r="F56" s="74"/>
      <c r="G56" s="71" t="e">
        <f>#REF!+#REF!+#REF!+#REF!+#REF!</f>
        <v>#REF!</v>
      </c>
      <c r="H56" s="89" t="e">
        <f>#REF!</f>
        <v>#REF!</v>
      </c>
      <c r="I56" s="89" t="e">
        <f t="shared" si="1"/>
        <v>#REF!</v>
      </c>
      <c r="J56" s="166">
        <f t="shared" ref="J56:M57" si="7">J57</f>
        <v>0</v>
      </c>
      <c r="K56" s="194">
        <f t="shared" si="2"/>
        <v>0</v>
      </c>
      <c r="L56" s="166">
        <f t="shared" si="7"/>
        <v>0</v>
      </c>
      <c r="M56" s="166">
        <f t="shared" si="7"/>
        <v>0</v>
      </c>
    </row>
    <row r="57" spans="1:14" ht="25.5">
      <c r="A57" s="98" t="s">
        <v>293</v>
      </c>
      <c r="B57" s="74" t="s">
        <v>167</v>
      </c>
      <c r="C57" s="74" t="s">
        <v>178</v>
      </c>
      <c r="D57" s="74" t="s">
        <v>175</v>
      </c>
      <c r="E57" s="74" t="s">
        <v>414</v>
      </c>
      <c r="F57" s="74"/>
      <c r="G57" s="92"/>
      <c r="H57" s="89"/>
      <c r="I57" s="89">
        <f t="shared" si="1"/>
        <v>0</v>
      </c>
      <c r="J57" s="166">
        <f t="shared" si="7"/>
        <v>0</v>
      </c>
      <c r="K57" s="194">
        <f t="shared" si="2"/>
        <v>0</v>
      </c>
      <c r="L57" s="166">
        <f t="shared" si="7"/>
        <v>0</v>
      </c>
      <c r="M57" s="166">
        <f t="shared" si="7"/>
        <v>0</v>
      </c>
    </row>
    <row r="58" spans="1:14" ht="25.5">
      <c r="A58" s="98" t="s">
        <v>185</v>
      </c>
      <c r="B58" s="74" t="s">
        <v>167</v>
      </c>
      <c r="C58" s="74" t="s">
        <v>178</v>
      </c>
      <c r="D58" s="74" t="s">
        <v>175</v>
      </c>
      <c r="E58" s="74" t="s">
        <v>414</v>
      </c>
      <c r="F58" s="74" t="s">
        <v>179</v>
      </c>
      <c r="G58" s="92"/>
      <c r="H58" s="89"/>
      <c r="I58" s="89">
        <f t="shared" si="1"/>
        <v>0</v>
      </c>
      <c r="J58" s="166">
        <v>0</v>
      </c>
      <c r="K58" s="194">
        <f t="shared" si="2"/>
        <v>0</v>
      </c>
      <c r="L58" s="166">
        <v>0</v>
      </c>
      <c r="M58" s="166">
        <v>0</v>
      </c>
    </row>
    <row r="59" spans="1:14">
      <c r="A59" s="218" t="s">
        <v>187</v>
      </c>
      <c r="B59" s="74" t="s">
        <v>167</v>
      </c>
      <c r="C59" s="74" t="s">
        <v>186</v>
      </c>
      <c r="D59" s="74"/>
      <c r="E59" s="74"/>
      <c r="F59" s="74"/>
      <c r="G59" s="71" t="e">
        <f>G60</f>
        <v>#REF!</v>
      </c>
      <c r="H59" s="89" t="e">
        <f>H60</f>
        <v>#REF!</v>
      </c>
      <c r="I59" s="89" t="e">
        <f t="shared" si="1"/>
        <v>#REF!</v>
      </c>
      <c r="J59" s="166">
        <f t="shared" ref="J59:M61" si="8">J60</f>
        <v>422.98</v>
      </c>
      <c r="K59" s="194">
        <f t="shared" si="2"/>
        <v>41.769999999999982</v>
      </c>
      <c r="L59" s="166">
        <f t="shared" si="8"/>
        <v>464.75</v>
      </c>
      <c r="M59" s="166">
        <f t="shared" si="8"/>
        <v>464.75</v>
      </c>
    </row>
    <row r="60" spans="1:14">
      <c r="A60" s="91" t="s">
        <v>46</v>
      </c>
      <c r="B60" s="74" t="s">
        <v>167</v>
      </c>
      <c r="C60" s="74" t="s">
        <v>186</v>
      </c>
      <c r="D60" s="74" t="s">
        <v>186</v>
      </c>
      <c r="E60" s="74"/>
      <c r="F60" s="74"/>
      <c r="G60" s="71" t="e">
        <f>#REF!+#REF!</f>
        <v>#REF!</v>
      </c>
      <c r="H60" s="89" t="e">
        <f>#REF!</f>
        <v>#REF!</v>
      </c>
      <c r="I60" s="89" t="e">
        <f t="shared" si="1"/>
        <v>#REF!</v>
      </c>
      <c r="J60" s="166">
        <f t="shared" si="8"/>
        <v>422.98</v>
      </c>
      <c r="K60" s="194">
        <f t="shared" si="2"/>
        <v>41.769999999999982</v>
      </c>
      <c r="L60" s="166">
        <f t="shared" si="8"/>
        <v>464.75</v>
      </c>
      <c r="M60" s="166">
        <f t="shared" si="8"/>
        <v>464.75</v>
      </c>
    </row>
    <row r="61" spans="1:14" ht="25.5">
      <c r="A61" s="98" t="s">
        <v>457</v>
      </c>
      <c r="B61" s="74" t="s">
        <v>167</v>
      </c>
      <c r="C61" s="74" t="s">
        <v>186</v>
      </c>
      <c r="D61" s="74" t="s">
        <v>186</v>
      </c>
      <c r="E61" s="74" t="s">
        <v>415</v>
      </c>
      <c r="F61" s="74"/>
      <c r="G61" s="92"/>
      <c r="H61" s="89"/>
      <c r="I61" s="89">
        <f t="shared" si="1"/>
        <v>464.75</v>
      </c>
      <c r="J61" s="166">
        <f t="shared" si="8"/>
        <v>422.98</v>
      </c>
      <c r="K61" s="194">
        <f t="shared" si="2"/>
        <v>41.769999999999982</v>
      </c>
      <c r="L61" s="166">
        <f t="shared" si="8"/>
        <v>464.75</v>
      </c>
      <c r="M61" s="166">
        <f t="shared" si="8"/>
        <v>464.75</v>
      </c>
    </row>
    <row r="62" spans="1:14" ht="25.5">
      <c r="A62" s="98" t="s">
        <v>295</v>
      </c>
      <c r="B62" s="74" t="s">
        <v>167</v>
      </c>
      <c r="C62" s="74" t="s">
        <v>186</v>
      </c>
      <c r="D62" s="74" t="s">
        <v>186</v>
      </c>
      <c r="E62" s="74" t="s">
        <v>415</v>
      </c>
      <c r="F62" s="74"/>
      <c r="G62" s="92"/>
      <c r="H62" s="89"/>
      <c r="I62" s="89">
        <f t="shared" si="1"/>
        <v>464.75</v>
      </c>
      <c r="J62" s="166">
        <f>J63+J67</f>
        <v>422.98</v>
      </c>
      <c r="K62" s="194">
        <f t="shared" si="2"/>
        <v>41.769999999999982</v>
      </c>
      <c r="L62" s="166">
        <f>L66+L67</f>
        <v>464.75</v>
      </c>
      <c r="M62" s="166">
        <f>M66+M67</f>
        <v>464.75</v>
      </c>
    </row>
    <row r="63" spans="1:14">
      <c r="A63" s="99" t="s">
        <v>458</v>
      </c>
      <c r="B63" s="74" t="s">
        <v>167</v>
      </c>
      <c r="C63" s="74" t="s">
        <v>186</v>
      </c>
      <c r="D63" s="74" t="s">
        <v>186</v>
      </c>
      <c r="E63" s="74" t="s">
        <v>415</v>
      </c>
      <c r="F63" s="74"/>
      <c r="G63" s="92"/>
      <c r="H63" s="89"/>
      <c r="I63" s="89">
        <f t="shared" si="1"/>
        <v>0</v>
      </c>
      <c r="J63" s="166">
        <f>J64+J65</f>
        <v>422.98</v>
      </c>
      <c r="K63" s="194">
        <f t="shared" si="2"/>
        <v>-422.98</v>
      </c>
      <c r="L63" s="166">
        <f>L64+L65</f>
        <v>0</v>
      </c>
      <c r="M63" s="166">
        <f>M64+M65</f>
        <v>0</v>
      </c>
    </row>
    <row r="64" spans="1:14">
      <c r="A64" s="99" t="s">
        <v>459</v>
      </c>
      <c r="B64" s="74" t="s">
        <v>167</v>
      </c>
      <c r="C64" s="74" t="s">
        <v>186</v>
      </c>
      <c r="D64" s="74" t="s">
        <v>186</v>
      </c>
      <c r="E64" s="74" t="s">
        <v>415</v>
      </c>
      <c r="F64" s="100" t="s">
        <v>184</v>
      </c>
      <c r="G64" s="92"/>
      <c r="H64" s="89"/>
      <c r="I64" s="89">
        <f t="shared" si="1"/>
        <v>0</v>
      </c>
      <c r="J64" s="166">
        <v>324.87</v>
      </c>
      <c r="K64" s="194">
        <f t="shared" si="2"/>
        <v>-324.87</v>
      </c>
      <c r="L64" s="166"/>
      <c r="M64" s="166"/>
    </row>
    <row r="65" spans="1:13" ht="25.5">
      <c r="A65" s="99" t="s">
        <v>460</v>
      </c>
      <c r="B65" s="74" t="s">
        <v>167</v>
      </c>
      <c r="C65" s="74" t="s">
        <v>186</v>
      </c>
      <c r="D65" s="74" t="s">
        <v>186</v>
      </c>
      <c r="E65" s="74" t="s">
        <v>415</v>
      </c>
      <c r="F65" s="100" t="s">
        <v>274</v>
      </c>
      <c r="G65" s="92"/>
      <c r="H65" s="89"/>
      <c r="I65" s="89">
        <f t="shared" si="1"/>
        <v>0</v>
      </c>
      <c r="J65" s="166">
        <v>98.11</v>
      </c>
      <c r="K65" s="194">
        <f t="shared" si="2"/>
        <v>-98.11</v>
      </c>
      <c r="L65" s="166"/>
      <c r="M65" s="166"/>
    </row>
    <row r="66" spans="1:13">
      <c r="A66" s="99" t="s">
        <v>273</v>
      </c>
      <c r="B66" s="74"/>
      <c r="C66" s="74"/>
      <c r="D66" s="74"/>
      <c r="E66" s="74"/>
      <c r="F66" s="100" t="s">
        <v>184</v>
      </c>
      <c r="G66" s="92"/>
      <c r="H66" s="89"/>
      <c r="I66" s="89"/>
      <c r="J66" s="166"/>
      <c r="K66" s="194"/>
      <c r="L66" s="166">
        <v>356.95</v>
      </c>
      <c r="M66" s="166">
        <v>356.95</v>
      </c>
    </row>
    <row r="67" spans="1:13" ht="38.25">
      <c r="A67" s="99" t="s">
        <v>297</v>
      </c>
      <c r="B67" s="74" t="s">
        <v>167</v>
      </c>
      <c r="C67" s="74" t="s">
        <v>186</v>
      </c>
      <c r="D67" s="74" t="s">
        <v>186</v>
      </c>
      <c r="E67" s="74" t="s">
        <v>415</v>
      </c>
      <c r="F67" s="74" t="s">
        <v>274</v>
      </c>
      <c r="G67" s="92"/>
      <c r="H67" s="89"/>
      <c r="I67" s="89">
        <f t="shared" si="1"/>
        <v>107.8</v>
      </c>
      <c r="J67" s="166">
        <f>J68</f>
        <v>0</v>
      </c>
      <c r="K67" s="194">
        <f t="shared" si="2"/>
        <v>107.8</v>
      </c>
      <c r="L67" s="166">
        <v>107.8</v>
      </c>
      <c r="M67" s="166">
        <v>107.8</v>
      </c>
    </row>
    <row r="68" spans="1:13" ht="25.5">
      <c r="A68" s="98" t="s">
        <v>185</v>
      </c>
      <c r="B68" s="74" t="s">
        <v>167</v>
      </c>
      <c r="C68" s="74" t="s">
        <v>186</v>
      </c>
      <c r="D68" s="74" t="s">
        <v>186</v>
      </c>
      <c r="E68" s="74" t="s">
        <v>415</v>
      </c>
      <c r="F68" s="74" t="s">
        <v>179</v>
      </c>
      <c r="G68" s="92"/>
      <c r="H68" s="89"/>
      <c r="I68" s="89">
        <f t="shared" si="1"/>
        <v>0</v>
      </c>
      <c r="J68" s="166">
        <v>0</v>
      </c>
      <c r="K68" s="194">
        <f t="shared" si="2"/>
        <v>0</v>
      </c>
      <c r="L68" s="166">
        <v>0</v>
      </c>
      <c r="M68" s="166">
        <v>0</v>
      </c>
    </row>
    <row r="69" spans="1:13" ht="25.5">
      <c r="A69" s="218" t="s">
        <v>189</v>
      </c>
      <c r="B69" s="74" t="s">
        <v>167</v>
      </c>
      <c r="C69" s="74" t="s">
        <v>188</v>
      </c>
      <c r="D69" s="74"/>
      <c r="E69" s="74"/>
      <c r="F69" s="74"/>
      <c r="G69" s="71" t="e">
        <f>G70</f>
        <v>#REF!</v>
      </c>
      <c r="H69" s="89" t="e">
        <f>H70</f>
        <v>#REF!</v>
      </c>
      <c r="I69" s="89" t="e">
        <f t="shared" si="1"/>
        <v>#REF!</v>
      </c>
      <c r="J69" s="166">
        <f t="shared" ref="J69:M69" si="9">J70</f>
        <v>26.2</v>
      </c>
      <c r="K69" s="194">
        <f t="shared" si="2"/>
        <v>-26.2</v>
      </c>
      <c r="L69" s="166">
        <f t="shared" si="9"/>
        <v>0</v>
      </c>
      <c r="M69" s="166">
        <f t="shared" si="9"/>
        <v>342.5</v>
      </c>
    </row>
    <row r="70" spans="1:13">
      <c r="A70" s="91" t="s">
        <v>190</v>
      </c>
      <c r="B70" s="74" t="s">
        <v>167</v>
      </c>
      <c r="C70" s="74" t="s">
        <v>188</v>
      </c>
      <c r="D70" s="74" t="s">
        <v>168</v>
      </c>
      <c r="E70" s="74"/>
      <c r="F70" s="74"/>
      <c r="G70" s="71" t="e">
        <f>#REF!+#REF!</f>
        <v>#REF!</v>
      </c>
      <c r="H70" s="89" t="e">
        <f>#REF!</f>
        <v>#REF!</v>
      </c>
      <c r="I70" s="89" t="e">
        <f t="shared" si="1"/>
        <v>#REF!</v>
      </c>
      <c r="J70" s="166">
        <f>J71</f>
        <v>26.2</v>
      </c>
      <c r="K70" s="194">
        <f t="shared" si="2"/>
        <v>-26.2</v>
      </c>
      <c r="L70" s="166">
        <f>L71</f>
        <v>0</v>
      </c>
      <c r="M70" s="166">
        <f>M71</f>
        <v>342.5</v>
      </c>
    </row>
    <row r="71" spans="1:13">
      <c r="A71" s="98" t="s">
        <v>300</v>
      </c>
      <c r="B71" s="74" t="s">
        <v>167</v>
      </c>
      <c r="C71" s="74" t="s">
        <v>188</v>
      </c>
      <c r="D71" s="74" t="s">
        <v>168</v>
      </c>
      <c r="E71" s="74" t="s">
        <v>416</v>
      </c>
      <c r="F71" s="74"/>
      <c r="G71" s="92"/>
      <c r="H71" s="89"/>
      <c r="I71" s="89">
        <f t="shared" si="1"/>
        <v>342.5</v>
      </c>
      <c r="J71" s="166">
        <f>J73</f>
        <v>26.2</v>
      </c>
      <c r="K71" s="194">
        <f t="shared" si="2"/>
        <v>-26.2</v>
      </c>
      <c r="L71" s="166">
        <f>L73</f>
        <v>0</v>
      </c>
      <c r="M71" s="166">
        <f>M73</f>
        <v>342.5</v>
      </c>
    </row>
    <row r="72" spans="1:13">
      <c r="A72" s="98" t="s">
        <v>461</v>
      </c>
      <c r="B72" s="74"/>
      <c r="C72" s="74"/>
      <c r="D72" s="74"/>
      <c r="E72" s="74"/>
      <c r="F72" s="74"/>
      <c r="G72" s="92"/>
      <c r="H72" s="89"/>
      <c r="I72" s="89"/>
      <c r="J72" s="166"/>
      <c r="K72" s="194"/>
      <c r="L72" s="166"/>
      <c r="M72" s="166"/>
    </row>
    <row r="73" spans="1:13">
      <c r="A73" s="98" t="s">
        <v>462</v>
      </c>
      <c r="B73" s="74" t="s">
        <v>167</v>
      </c>
      <c r="C73" s="74" t="s">
        <v>188</v>
      </c>
      <c r="D73" s="74" t="s">
        <v>168</v>
      </c>
      <c r="E73" s="74" t="s">
        <v>416</v>
      </c>
      <c r="F73" s="74" t="s">
        <v>179</v>
      </c>
      <c r="G73" s="92"/>
      <c r="H73" s="89"/>
      <c r="I73" s="89">
        <f t="shared" si="1"/>
        <v>342.5</v>
      </c>
      <c r="J73" s="166">
        <f>J75</f>
        <v>26.2</v>
      </c>
      <c r="K73" s="194">
        <f t="shared" si="2"/>
        <v>-26.2</v>
      </c>
      <c r="L73" s="166">
        <f>L75</f>
        <v>0</v>
      </c>
      <c r="M73" s="166">
        <v>342.5</v>
      </c>
    </row>
    <row r="74" spans="1:13">
      <c r="A74" s="98" t="s">
        <v>273</v>
      </c>
      <c r="B74" s="74"/>
      <c r="C74" s="74"/>
      <c r="D74" s="74"/>
      <c r="E74" s="74"/>
      <c r="F74" s="74"/>
      <c r="G74" s="92"/>
      <c r="H74" s="89"/>
      <c r="I74" s="89"/>
      <c r="J74" s="166"/>
      <c r="K74" s="194"/>
      <c r="L74" s="166"/>
      <c r="M74" s="166"/>
    </row>
    <row r="75" spans="1:13" ht="38.25">
      <c r="A75" s="99" t="s">
        <v>297</v>
      </c>
      <c r="B75" s="74" t="s">
        <v>167</v>
      </c>
      <c r="C75" s="74" t="s">
        <v>188</v>
      </c>
      <c r="D75" s="74" t="s">
        <v>168</v>
      </c>
      <c r="E75" s="74" t="s">
        <v>416</v>
      </c>
      <c r="F75" s="74"/>
      <c r="G75" s="92"/>
      <c r="H75" s="89"/>
      <c r="I75" s="89">
        <f t="shared" si="1"/>
        <v>0</v>
      </c>
      <c r="J75" s="166">
        <v>26.2</v>
      </c>
      <c r="K75" s="194">
        <f t="shared" si="2"/>
        <v>-26.2</v>
      </c>
      <c r="L75" s="166">
        <v>0</v>
      </c>
      <c r="M75" s="166"/>
    </row>
    <row r="76" spans="1:13" hidden="1">
      <c r="A76" s="91" t="s">
        <v>191</v>
      </c>
      <c r="B76" s="74" t="s">
        <v>167</v>
      </c>
      <c r="C76" s="74" t="s">
        <v>183</v>
      </c>
      <c r="D76" s="74"/>
      <c r="E76" s="74"/>
      <c r="F76" s="74"/>
      <c r="G76" s="71" t="e">
        <f>G77+G80</f>
        <v>#REF!</v>
      </c>
      <c r="H76" s="89" t="e">
        <f>H77+H80</f>
        <v>#REF!</v>
      </c>
      <c r="I76" s="89" t="e">
        <f t="shared" si="1"/>
        <v>#REF!</v>
      </c>
      <c r="J76" s="166">
        <f>J77+J80</f>
        <v>0</v>
      </c>
      <c r="K76" s="194">
        <f t="shared" si="2"/>
        <v>0</v>
      </c>
      <c r="L76" s="166">
        <f>L77+L80</f>
        <v>0</v>
      </c>
      <c r="M76" s="166">
        <f>M77+M80</f>
        <v>0</v>
      </c>
    </row>
    <row r="77" spans="1:13" hidden="1">
      <c r="A77" s="91" t="s">
        <v>119</v>
      </c>
      <c r="B77" s="74" t="s">
        <v>167</v>
      </c>
      <c r="C77" s="74" t="s">
        <v>183</v>
      </c>
      <c r="D77" s="74" t="s">
        <v>170</v>
      </c>
      <c r="E77" s="74"/>
      <c r="F77" s="74"/>
      <c r="G77" s="71" t="e">
        <f>#REF!+G78</f>
        <v>#REF!</v>
      </c>
      <c r="H77" s="89">
        <f>H78</f>
        <v>0</v>
      </c>
      <c r="I77" s="89">
        <f t="shared" si="1"/>
        <v>0</v>
      </c>
      <c r="J77" s="166">
        <f>J78</f>
        <v>0</v>
      </c>
      <c r="K77" s="194">
        <f t="shared" si="2"/>
        <v>0</v>
      </c>
      <c r="L77" s="166">
        <f>L78</f>
        <v>0</v>
      </c>
      <c r="M77" s="166">
        <f>M78</f>
        <v>0</v>
      </c>
    </row>
    <row r="78" spans="1:13" ht="25.5" hidden="1">
      <c r="A78" s="73" t="s">
        <v>302</v>
      </c>
      <c r="B78" s="74" t="s">
        <v>167</v>
      </c>
      <c r="C78" s="74" t="s">
        <v>183</v>
      </c>
      <c r="D78" s="74" t="s">
        <v>170</v>
      </c>
      <c r="E78" s="74" t="s">
        <v>277</v>
      </c>
      <c r="F78" s="74"/>
      <c r="G78" s="71">
        <f>G79</f>
        <v>0</v>
      </c>
      <c r="H78" s="89">
        <f>H79</f>
        <v>0</v>
      </c>
      <c r="I78" s="89">
        <f t="shared" si="1"/>
        <v>0</v>
      </c>
      <c r="J78" s="166">
        <f>J79</f>
        <v>0</v>
      </c>
      <c r="K78" s="194">
        <f t="shared" si="2"/>
        <v>0</v>
      </c>
      <c r="L78" s="166">
        <f>L79</f>
        <v>0</v>
      </c>
      <c r="M78" s="166">
        <f>M79</f>
        <v>0</v>
      </c>
    </row>
    <row r="79" spans="1:13" ht="25.5" hidden="1">
      <c r="A79" s="98" t="s">
        <v>185</v>
      </c>
      <c r="B79" s="74" t="s">
        <v>167</v>
      </c>
      <c r="C79" s="74" t="s">
        <v>183</v>
      </c>
      <c r="D79" s="74" t="s">
        <v>170</v>
      </c>
      <c r="E79" s="74" t="s">
        <v>277</v>
      </c>
      <c r="F79" s="74" t="s">
        <v>179</v>
      </c>
      <c r="G79" s="71"/>
      <c r="H79" s="89">
        <f>G79</f>
        <v>0</v>
      </c>
      <c r="I79" s="89">
        <f t="shared" si="1"/>
        <v>0</v>
      </c>
      <c r="J79" s="166">
        <v>0</v>
      </c>
      <c r="K79" s="194">
        <f t="shared" si="2"/>
        <v>0</v>
      </c>
      <c r="L79" s="166">
        <v>0</v>
      </c>
      <c r="M79" s="166">
        <v>0</v>
      </c>
    </row>
    <row r="80" spans="1:13" hidden="1">
      <c r="A80" s="91" t="s">
        <v>123</v>
      </c>
      <c r="B80" s="74" t="s">
        <v>167</v>
      </c>
      <c r="C80" s="74" t="s">
        <v>183</v>
      </c>
      <c r="D80" s="74" t="s">
        <v>178</v>
      </c>
      <c r="E80" s="74"/>
      <c r="F80" s="74"/>
      <c r="G80" s="71" t="e">
        <f>#REF!+G81</f>
        <v>#REF!</v>
      </c>
      <c r="H80" s="89" t="e">
        <f>H81</f>
        <v>#REF!</v>
      </c>
      <c r="I80" s="89" t="e">
        <f t="shared" si="1"/>
        <v>#REF!</v>
      </c>
      <c r="J80" s="166">
        <f>J82</f>
        <v>0</v>
      </c>
      <c r="K80" s="194">
        <f t="shared" si="2"/>
        <v>0</v>
      </c>
      <c r="L80" s="166">
        <f>L82</f>
        <v>0</v>
      </c>
      <c r="M80" s="166">
        <f>M82</f>
        <v>0</v>
      </c>
    </row>
    <row r="81" spans="1:13" ht="51" hidden="1">
      <c r="A81" s="73" t="s">
        <v>364</v>
      </c>
      <c r="B81" s="74" t="s">
        <v>167</v>
      </c>
      <c r="C81" s="74" t="s">
        <v>183</v>
      </c>
      <c r="D81" s="74" t="s">
        <v>178</v>
      </c>
      <c r="E81" s="74"/>
      <c r="F81" s="74"/>
      <c r="G81" s="71" t="e">
        <f>#REF!</f>
        <v>#REF!</v>
      </c>
      <c r="H81" s="89" t="e">
        <f>#REF!</f>
        <v>#REF!</v>
      </c>
      <c r="I81" s="89" t="e">
        <f t="shared" si="1"/>
        <v>#REF!</v>
      </c>
      <c r="J81" s="166">
        <f t="shared" ref="J81:M83" si="10">J82</f>
        <v>0</v>
      </c>
      <c r="K81" s="194">
        <f t="shared" si="2"/>
        <v>0</v>
      </c>
      <c r="L81" s="166">
        <f t="shared" si="10"/>
        <v>0</v>
      </c>
      <c r="M81" s="166">
        <f t="shared" si="10"/>
        <v>0</v>
      </c>
    </row>
    <row r="82" spans="1:13" hidden="1">
      <c r="A82" s="73" t="s">
        <v>303</v>
      </c>
      <c r="B82" s="74" t="s">
        <v>167</v>
      </c>
      <c r="C82" s="74" t="s">
        <v>183</v>
      </c>
      <c r="D82" s="74" t="s">
        <v>178</v>
      </c>
      <c r="E82" s="74" t="s">
        <v>275</v>
      </c>
      <c r="F82" s="74"/>
      <c r="G82" s="71"/>
      <c r="H82" s="89"/>
      <c r="I82" s="89">
        <f t="shared" si="1"/>
        <v>0</v>
      </c>
      <c r="J82" s="166">
        <f t="shared" si="10"/>
        <v>0</v>
      </c>
      <c r="K82" s="194">
        <f t="shared" si="2"/>
        <v>0</v>
      </c>
      <c r="L82" s="166">
        <f t="shared" si="10"/>
        <v>0</v>
      </c>
      <c r="M82" s="166">
        <f t="shared" si="10"/>
        <v>0</v>
      </c>
    </row>
    <row r="83" spans="1:13" ht="25.5" hidden="1">
      <c r="A83" s="98" t="s">
        <v>304</v>
      </c>
      <c r="B83" s="74" t="s">
        <v>167</v>
      </c>
      <c r="C83" s="74" t="s">
        <v>183</v>
      </c>
      <c r="D83" s="74" t="s">
        <v>178</v>
      </c>
      <c r="E83" s="74" t="s">
        <v>276</v>
      </c>
      <c r="F83" s="74"/>
      <c r="G83" s="71"/>
      <c r="H83" s="89"/>
      <c r="I83" s="89">
        <f t="shared" si="1"/>
        <v>0</v>
      </c>
      <c r="J83" s="166">
        <f t="shared" si="10"/>
        <v>0</v>
      </c>
      <c r="K83" s="194">
        <f t="shared" si="2"/>
        <v>0</v>
      </c>
      <c r="L83" s="166">
        <f t="shared" si="10"/>
        <v>0</v>
      </c>
      <c r="M83" s="166">
        <f t="shared" si="10"/>
        <v>0</v>
      </c>
    </row>
    <row r="84" spans="1:13" ht="25.5" hidden="1">
      <c r="A84" s="99" t="s">
        <v>305</v>
      </c>
      <c r="B84" s="74" t="s">
        <v>167</v>
      </c>
      <c r="C84" s="74" t="s">
        <v>183</v>
      </c>
      <c r="D84" s="74" t="s">
        <v>178</v>
      </c>
      <c r="E84" s="74" t="s">
        <v>306</v>
      </c>
      <c r="F84" s="74"/>
      <c r="G84" s="71"/>
      <c r="H84" s="89"/>
      <c r="I84" s="89">
        <f t="shared" si="1"/>
        <v>0</v>
      </c>
      <c r="J84" s="166">
        <f>J85+J86</f>
        <v>0</v>
      </c>
      <c r="K84" s="194">
        <f t="shared" si="2"/>
        <v>0</v>
      </c>
      <c r="L84" s="166">
        <f>L85+L86</f>
        <v>0</v>
      </c>
      <c r="M84" s="166">
        <f>M85+M86</f>
        <v>0</v>
      </c>
    </row>
    <row r="85" spans="1:13" hidden="1">
      <c r="A85" s="99" t="s">
        <v>273</v>
      </c>
      <c r="B85" s="74" t="s">
        <v>167</v>
      </c>
      <c r="C85" s="74" t="s">
        <v>183</v>
      </c>
      <c r="D85" s="74" t="s">
        <v>178</v>
      </c>
      <c r="E85" s="74" t="s">
        <v>306</v>
      </c>
      <c r="F85" s="100" t="s">
        <v>184</v>
      </c>
      <c r="G85" s="71"/>
      <c r="H85" s="89"/>
      <c r="I85" s="89">
        <f t="shared" si="1"/>
        <v>0</v>
      </c>
      <c r="J85" s="166">
        <v>0</v>
      </c>
      <c r="K85" s="194">
        <f t="shared" ref="K85:K96" si="11">L85-J85</f>
        <v>0</v>
      </c>
      <c r="L85" s="166">
        <v>0</v>
      </c>
      <c r="M85" s="166">
        <v>0</v>
      </c>
    </row>
    <row r="86" spans="1:13" ht="38.25" hidden="1">
      <c r="A86" s="99" t="s">
        <v>297</v>
      </c>
      <c r="B86" s="74" t="s">
        <v>167</v>
      </c>
      <c r="C86" s="74" t="s">
        <v>183</v>
      </c>
      <c r="D86" s="74" t="s">
        <v>178</v>
      </c>
      <c r="E86" s="74" t="s">
        <v>306</v>
      </c>
      <c r="F86" s="100" t="s">
        <v>274</v>
      </c>
      <c r="G86" s="71"/>
      <c r="H86" s="89"/>
      <c r="I86" s="89">
        <f t="shared" si="1"/>
        <v>0</v>
      </c>
      <c r="J86" s="166">
        <v>0</v>
      </c>
      <c r="K86" s="194">
        <f t="shared" si="11"/>
        <v>0</v>
      </c>
      <c r="L86" s="166">
        <v>0</v>
      </c>
      <c r="M86" s="166">
        <v>0</v>
      </c>
    </row>
    <row r="87" spans="1:13">
      <c r="A87" s="216" t="s">
        <v>191</v>
      </c>
      <c r="B87" s="74" t="s">
        <v>167</v>
      </c>
      <c r="C87" s="74" t="s">
        <v>183</v>
      </c>
      <c r="D87" s="74" t="s">
        <v>178</v>
      </c>
      <c r="E87" s="74"/>
      <c r="F87" s="100"/>
      <c r="G87" s="71"/>
      <c r="H87" s="89"/>
      <c r="I87" s="89"/>
      <c r="J87" s="166">
        <f t="shared" ref="J87" si="12">J88+J90</f>
        <v>1784.02</v>
      </c>
      <c r="K87" s="194">
        <f t="shared" si="11"/>
        <v>-1027.48</v>
      </c>
      <c r="L87" s="166">
        <f>L88</f>
        <v>756.54</v>
      </c>
      <c r="M87" s="166">
        <f>M88</f>
        <v>1952.6699999999998</v>
      </c>
    </row>
    <row r="88" spans="1:13">
      <c r="A88" s="197" t="s">
        <v>123</v>
      </c>
      <c r="B88" s="74" t="s">
        <v>167</v>
      </c>
      <c r="C88" s="74" t="s">
        <v>183</v>
      </c>
      <c r="D88" s="74" t="s">
        <v>178</v>
      </c>
      <c r="E88" s="74"/>
      <c r="F88" s="100"/>
      <c r="G88" s="71"/>
      <c r="H88" s="89"/>
      <c r="I88" s="89"/>
      <c r="J88" s="166">
        <v>1405.92</v>
      </c>
      <c r="K88" s="194">
        <f t="shared" si="11"/>
        <v>-649.38000000000011</v>
      </c>
      <c r="L88" s="166">
        <f>L91</f>
        <v>756.54</v>
      </c>
      <c r="M88" s="166">
        <f>M89</f>
        <v>1952.6699999999998</v>
      </c>
    </row>
    <row r="89" spans="1:13">
      <c r="A89" s="95" t="s">
        <v>303</v>
      </c>
      <c r="B89" s="74" t="s">
        <v>167</v>
      </c>
      <c r="C89" s="74" t="s">
        <v>183</v>
      </c>
      <c r="D89" s="74" t="s">
        <v>178</v>
      </c>
      <c r="E89" s="74" t="s">
        <v>417</v>
      </c>
      <c r="F89" s="100"/>
      <c r="G89" s="71"/>
      <c r="H89" s="89"/>
      <c r="I89" s="89"/>
      <c r="J89" s="166"/>
      <c r="K89" s="194"/>
      <c r="L89" s="166">
        <f>L91</f>
        <v>756.54</v>
      </c>
      <c r="M89" s="166">
        <f>M90</f>
        <v>1952.6699999999998</v>
      </c>
    </row>
    <row r="90" spans="1:13" ht="25.5">
      <c r="A90" s="171" t="s">
        <v>304</v>
      </c>
      <c r="B90" s="74" t="s">
        <v>167</v>
      </c>
      <c r="C90" s="74" t="s">
        <v>183</v>
      </c>
      <c r="D90" s="74" t="s">
        <v>178</v>
      </c>
      <c r="E90" s="74" t="s">
        <v>417</v>
      </c>
      <c r="F90" s="100"/>
      <c r="G90" s="71"/>
      <c r="H90" s="89"/>
      <c r="I90" s="89"/>
      <c r="J90" s="166">
        <v>378.1</v>
      </c>
      <c r="K90" s="194">
        <f t="shared" si="11"/>
        <v>378.43999999999994</v>
      </c>
      <c r="L90" s="166">
        <f>L91</f>
        <v>756.54</v>
      </c>
      <c r="M90" s="166">
        <f>M91</f>
        <v>1952.6699999999998</v>
      </c>
    </row>
    <row r="91" spans="1:13" ht="25.5">
      <c r="A91" s="198" t="s">
        <v>305</v>
      </c>
      <c r="B91" s="74" t="s">
        <v>167</v>
      </c>
      <c r="C91" s="74" t="s">
        <v>183</v>
      </c>
      <c r="D91" s="74" t="s">
        <v>178</v>
      </c>
      <c r="E91" s="74" t="s">
        <v>417</v>
      </c>
      <c r="F91" s="100"/>
      <c r="G91" s="71"/>
      <c r="H91" s="89"/>
      <c r="I91" s="89"/>
      <c r="J91" s="166"/>
      <c r="K91" s="194"/>
      <c r="L91" s="166">
        <f>L92+L93</f>
        <v>756.54</v>
      </c>
      <c r="M91" s="166">
        <f>M92+M93</f>
        <v>1952.6699999999998</v>
      </c>
    </row>
    <row r="92" spans="1:13">
      <c r="A92" s="198" t="s">
        <v>273</v>
      </c>
      <c r="B92" s="74" t="s">
        <v>167</v>
      </c>
      <c r="C92" s="74" t="s">
        <v>183</v>
      </c>
      <c r="D92" s="74" t="s">
        <v>178</v>
      </c>
      <c r="E92" s="74" t="s">
        <v>417</v>
      </c>
      <c r="F92" s="100" t="s">
        <v>184</v>
      </c>
      <c r="G92" s="71"/>
      <c r="H92" s="89"/>
      <c r="I92" s="89"/>
      <c r="J92" s="166"/>
      <c r="K92" s="194"/>
      <c r="L92" s="166">
        <v>581</v>
      </c>
      <c r="M92" s="166">
        <v>1500.35</v>
      </c>
    </row>
    <row r="93" spans="1:13" ht="38.25">
      <c r="A93" s="198" t="s">
        <v>297</v>
      </c>
      <c r="B93" s="74" t="s">
        <v>167</v>
      </c>
      <c r="C93" s="74" t="s">
        <v>183</v>
      </c>
      <c r="D93" s="74" t="s">
        <v>178</v>
      </c>
      <c r="E93" s="74" t="s">
        <v>417</v>
      </c>
      <c r="F93" s="100" t="s">
        <v>274</v>
      </c>
      <c r="G93" s="71"/>
      <c r="H93" s="89"/>
      <c r="I93" s="89"/>
      <c r="J93" s="166"/>
      <c r="K93" s="194"/>
      <c r="L93" s="166">
        <v>175.54</v>
      </c>
      <c r="M93" s="166">
        <v>452.32</v>
      </c>
    </row>
    <row r="94" spans="1:13">
      <c r="A94" s="73" t="s">
        <v>192</v>
      </c>
      <c r="B94" s="74" t="s">
        <v>167</v>
      </c>
      <c r="C94" s="74" t="s">
        <v>193</v>
      </c>
      <c r="D94" s="74" t="s">
        <v>193</v>
      </c>
      <c r="E94" s="74" t="s">
        <v>194</v>
      </c>
      <c r="F94" s="74" t="s">
        <v>171</v>
      </c>
      <c r="G94" s="71">
        <v>0</v>
      </c>
      <c r="H94" s="89">
        <v>139.80000000000001</v>
      </c>
      <c r="I94" s="89">
        <f t="shared" si="1"/>
        <v>158</v>
      </c>
      <c r="J94" s="166">
        <v>254.4</v>
      </c>
      <c r="K94" s="194">
        <f t="shared" si="11"/>
        <v>-148.54000000000002</v>
      </c>
      <c r="L94" s="166">
        <v>105.86</v>
      </c>
      <c r="M94" s="166">
        <v>297.8</v>
      </c>
    </row>
    <row r="95" spans="1:13">
      <c r="A95" s="73" t="s">
        <v>192</v>
      </c>
      <c r="B95" s="73"/>
      <c r="C95" s="74"/>
      <c r="D95" s="74"/>
      <c r="E95" s="74"/>
      <c r="F95" s="74"/>
      <c r="G95" s="71"/>
      <c r="H95" s="89"/>
      <c r="I95" s="89">
        <f t="shared" si="1"/>
        <v>0</v>
      </c>
      <c r="J95" s="166"/>
      <c r="K95" s="194">
        <f t="shared" si="11"/>
        <v>0</v>
      </c>
      <c r="L95" s="166"/>
      <c r="M95" s="166"/>
    </row>
    <row r="96" spans="1:13">
      <c r="A96" s="337" t="s">
        <v>37</v>
      </c>
      <c r="B96" s="337"/>
      <c r="C96" s="337"/>
      <c r="D96" s="337"/>
      <c r="E96" s="337"/>
      <c r="F96" s="337"/>
      <c r="G96" s="71" t="e">
        <f>G8+G46+#REF!+G52+G59+G69+G76+G94</f>
        <v>#REF!</v>
      </c>
      <c r="H96" s="103" t="e">
        <f>H8+H46+H52+H59+H69+H76+H94</f>
        <v>#REF!</v>
      </c>
      <c r="I96" s="89" t="e">
        <f t="shared" ref="I96" si="13">M96-H96</f>
        <v>#REF!</v>
      </c>
      <c r="J96" s="89">
        <f>J8+J46+J52+J59+J69+J76+J94+J87</f>
        <v>5280.5</v>
      </c>
      <c r="K96" s="194">
        <f t="shared" si="11"/>
        <v>-830.39999999999964</v>
      </c>
      <c r="L96" s="89">
        <f>L8+L46+L52+L59+L69+L94+L87</f>
        <v>4450.1000000000004</v>
      </c>
      <c r="M96" s="89">
        <f>M8+M46+M52+M59+M69+M76+M94+M87</f>
        <v>6178.4000000000005</v>
      </c>
    </row>
    <row r="97" spans="8:13">
      <c r="H97" s="104">
        <v>5067.6000000000004</v>
      </c>
    </row>
    <row r="98" spans="8:13">
      <c r="H98" s="106" t="e">
        <f>H97-H96</f>
        <v>#REF!</v>
      </c>
    </row>
    <row r="100" spans="8:13">
      <c r="M100" s="106">
        <v>0</v>
      </c>
    </row>
    <row r="103" spans="8:13">
      <c r="I103" s="107"/>
      <c r="J103" s="107"/>
      <c r="K103" s="107"/>
      <c r="L103" s="107"/>
      <c r="M103" s="108"/>
    </row>
  </sheetData>
  <mergeCells count="4">
    <mergeCell ref="F1:N1"/>
    <mergeCell ref="O1:P1"/>
    <mergeCell ref="A96:F96"/>
    <mergeCell ref="A3:M3"/>
  </mergeCells>
  <pageMargins left="1.1417322834645669" right="0.19685039370078741" top="0.59055118110236227" bottom="0.27559055118110237" header="0.31496062992125984" footer="0.31496062992125984"/>
  <pageSetup paperSize="9" scale="6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29"/>
  <sheetViews>
    <sheetView workbookViewId="0">
      <selection activeCell="R136" sqref="R136"/>
    </sheetView>
  </sheetViews>
  <sheetFormatPr defaultColWidth="36" defaultRowHeight="12.75"/>
  <cols>
    <col min="1" max="1" width="57.7109375" style="25" customWidth="1"/>
    <col min="2" max="2" width="7.42578125" style="27" customWidth="1"/>
    <col min="3" max="3" width="6.7109375" style="27" customWidth="1"/>
    <col min="4" max="4" width="16.42578125" style="27" customWidth="1"/>
    <col min="5" max="5" width="8.85546875" style="27" customWidth="1"/>
    <col min="6" max="6" width="0.140625" style="27" customWidth="1"/>
    <col min="7" max="7" width="15.42578125" style="106" hidden="1" customWidth="1"/>
    <col min="8" max="8" width="16.140625" style="105" hidden="1" customWidth="1"/>
    <col min="9" max="9" width="0.28515625" style="105" customWidth="1"/>
    <col min="10" max="10" width="14.140625" style="105" hidden="1" customWidth="1"/>
    <col min="11" max="11" width="15.42578125" style="106" customWidth="1"/>
    <col min="12" max="12" width="9.140625" style="28" hidden="1" customWidth="1"/>
    <col min="13" max="255" width="9.140625" style="28" customWidth="1"/>
    <col min="256" max="256" width="3.5703125" style="28" customWidth="1"/>
    <col min="257" max="16384" width="36" style="28"/>
  </cols>
  <sheetData>
    <row r="1" spans="1:14" ht="159.75" customHeight="1">
      <c r="A1" s="2"/>
      <c r="B1" s="2"/>
      <c r="E1" s="306" t="s">
        <v>405</v>
      </c>
      <c r="F1" s="306"/>
      <c r="G1" s="306"/>
      <c r="H1" s="306"/>
      <c r="I1" s="306"/>
      <c r="J1" s="306"/>
      <c r="K1" s="306"/>
      <c r="L1" s="306"/>
      <c r="M1" s="335"/>
      <c r="N1" s="335"/>
    </row>
    <row r="2" spans="1:14" ht="16.5" customHeight="1">
      <c r="F2" s="77"/>
      <c r="G2" s="84"/>
      <c r="H2" s="84"/>
      <c r="I2" s="84"/>
      <c r="J2" s="84"/>
      <c r="K2" s="84"/>
    </row>
    <row r="3" spans="1:14" s="30" customFormat="1" ht="89.25" customHeight="1">
      <c r="A3" s="281" t="s">
        <v>406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4" s="29" customFormat="1" ht="15.75">
      <c r="A4" s="86"/>
      <c r="B4" s="86"/>
      <c r="C4" s="86"/>
      <c r="D4" s="87"/>
      <c r="E4" s="88"/>
      <c r="F4" s="88"/>
      <c r="G4" s="88"/>
      <c r="H4" s="88"/>
      <c r="I4" s="88"/>
      <c r="J4" s="88"/>
      <c r="K4" s="129" t="s">
        <v>309</v>
      </c>
    </row>
    <row r="5" spans="1:14" s="50" customFormat="1" ht="81.75" customHeight="1">
      <c r="A5" s="176" t="s">
        <v>69</v>
      </c>
      <c r="B5" s="175" t="s">
        <v>162</v>
      </c>
      <c r="C5" s="175" t="s">
        <v>163</v>
      </c>
      <c r="D5" s="175" t="s">
        <v>164</v>
      </c>
      <c r="E5" s="175" t="s">
        <v>165</v>
      </c>
      <c r="F5" s="187" t="s">
        <v>10</v>
      </c>
      <c r="G5" s="166" t="s">
        <v>278</v>
      </c>
      <c r="H5" s="166" t="s">
        <v>10</v>
      </c>
      <c r="I5" s="188" t="s">
        <v>367</v>
      </c>
      <c r="J5" s="188" t="s">
        <v>347</v>
      </c>
      <c r="K5" s="188" t="s">
        <v>368</v>
      </c>
    </row>
    <row r="6" spans="1:14" s="49" customFormat="1">
      <c r="A6" s="172">
        <v>1</v>
      </c>
      <c r="B6" s="175" t="s">
        <v>70</v>
      </c>
      <c r="C6" s="175" t="s">
        <v>71</v>
      </c>
      <c r="D6" s="175" t="s">
        <v>72</v>
      </c>
      <c r="E6" s="175" t="s">
        <v>73</v>
      </c>
      <c r="F6" s="172">
        <v>7</v>
      </c>
      <c r="G6" s="188">
        <v>8</v>
      </c>
      <c r="H6" s="188">
        <v>7</v>
      </c>
      <c r="I6" s="188"/>
      <c r="J6" s="188"/>
      <c r="K6" s="189">
        <v>7</v>
      </c>
    </row>
    <row r="7" spans="1:14" s="49" customFormat="1">
      <c r="A7" s="167" t="s">
        <v>426</v>
      </c>
      <c r="B7" s="175"/>
      <c r="C7" s="175"/>
      <c r="D7" s="175"/>
      <c r="E7" s="175"/>
      <c r="F7" s="172"/>
      <c r="G7" s="188"/>
      <c r="H7" s="188"/>
      <c r="I7" s="188"/>
      <c r="J7" s="188"/>
      <c r="K7" s="189"/>
    </row>
    <row r="8" spans="1:14" s="29" customFormat="1">
      <c r="A8" s="190" t="s">
        <v>166</v>
      </c>
      <c r="B8" s="191" t="s">
        <v>168</v>
      </c>
      <c r="C8" s="191"/>
      <c r="D8" s="191"/>
      <c r="E8" s="192"/>
      <c r="F8" s="193" t="e">
        <f>F9+F21+F39</f>
        <v>#REF!</v>
      </c>
      <c r="G8" s="194" t="e">
        <f>G9+G21+G39+G15</f>
        <v>#REF!</v>
      </c>
      <c r="H8" s="194" t="e">
        <f>K8-G8</f>
        <v>#REF!</v>
      </c>
      <c r="I8" s="194">
        <f>I9+I21+I39+I15</f>
        <v>2593</v>
      </c>
      <c r="J8" s="194">
        <f>K8-I8</f>
        <v>290.88000000000011</v>
      </c>
      <c r="K8" s="194">
        <f>K9+K21+K39+K15+K47</f>
        <v>2883.88</v>
      </c>
    </row>
    <row r="9" spans="1:14" s="29" customFormat="1" ht="34.5" customHeight="1">
      <c r="A9" s="195" t="s">
        <v>169</v>
      </c>
      <c r="B9" s="175" t="s">
        <v>168</v>
      </c>
      <c r="C9" s="175" t="s">
        <v>170</v>
      </c>
      <c r="D9" s="97" t="s">
        <v>408</v>
      </c>
      <c r="E9" s="187"/>
      <c r="F9" s="196" t="e">
        <f>#REF!+F10</f>
        <v>#REF!</v>
      </c>
      <c r="G9" s="166">
        <v>660</v>
      </c>
      <c r="H9" s="166">
        <f t="shared" ref="H9:H121" si="0">K9-G9</f>
        <v>152.5</v>
      </c>
      <c r="I9" s="166">
        <f>I10</f>
        <v>756.4</v>
      </c>
      <c r="J9" s="194">
        <f t="shared" ref="J9:J105" si="1">K9-I9</f>
        <v>56.100000000000023</v>
      </c>
      <c r="K9" s="166">
        <f>K10</f>
        <v>812.5</v>
      </c>
    </row>
    <row r="10" spans="1:14" s="29" customFormat="1" ht="50.25" customHeight="1">
      <c r="A10" s="95" t="s">
        <v>355</v>
      </c>
      <c r="B10" s="97" t="s">
        <v>168</v>
      </c>
      <c r="C10" s="97" t="s">
        <v>170</v>
      </c>
      <c r="D10" s="97" t="s">
        <v>408</v>
      </c>
      <c r="E10" s="97"/>
      <c r="F10" s="196">
        <f t="shared" ref="F10" si="2">F11</f>
        <v>500</v>
      </c>
      <c r="G10" s="166">
        <f>G11</f>
        <v>0</v>
      </c>
      <c r="H10" s="166">
        <f t="shared" si="0"/>
        <v>812.5</v>
      </c>
      <c r="I10" s="166">
        <f>I11</f>
        <v>756.4</v>
      </c>
      <c r="J10" s="194">
        <f t="shared" si="1"/>
        <v>56.100000000000023</v>
      </c>
      <c r="K10" s="166">
        <f>K11+K12</f>
        <v>812.5</v>
      </c>
    </row>
    <row r="11" spans="1:14" s="29" customFormat="1" ht="17.25" customHeight="1">
      <c r="A11" s="73" t="s">
        <v>280</v>
      </c>
      <c r="B11" s="97" t="s">
        <v>168</v>
      </c>
      <c r="C11" s="97" t="s">
        <v>170</v>
      </c>
      <c r="D11" s="97" t="s">
        <v>408</v>
      </c>
      <c r="E11" s="97" t="s">
        <v>172</v>
      </c>
      <c r="F11" s="196">
        <f>F13+F14</f>
        <v>500</v>
      </c>
      <c r="G11" s="166"/>
      <c r="H11" s="166">
        <f t="shared" si="0"/>
        <v>624</v>
      </c>
      <c r="I11" s="166">
        <f>I13+I14</f>
        <v>756.4</v>
      </c>
      <c r="J11" s="194">
        <f t="shared" si="1"/>
        <v>-132.39999999999998</v>
      </c>
      <c r="K11" s="166">
        <v>624</v>
      </c>
    </row>
    <row r="12" spans="1:14" s="29" customFormat="1">
      <c r="A12" s="95" t="s">
        <v>281</v>
      </c>
      <c r="B12" s="97" t="s">
        <v>168</v>
      </c>
      <c r="C12" s="97" t="s">
        <v>170</v>
      </c>
      <c r="D12" s="97" t="s">
        <v>408</v>
      </c>
      <c r="E12" s="97" t="s">
        <v>271</v>
      </c>
      <c r="F12" s="196"/>
      <c r="G12" s="166"/>
      <c r="H12" s="166">
        <f t="shared" si="0"/>
        <v>188.5</v>
      </c>
      <c r="I12" s="166">
        <f>I13+I14</f>
        <v>756.4</v>
      </c>
      <c r="J12" s="194">
        <f t="shared" si="1"/>
        <v>-567.9</v>
      </c>
      <c r="K12" s="166">
        <v>188.5</v>
      </c>
    </row>
    <row r="13" spans="1:14" s="29" customFormat="1" ht="25.5">
      <c r="A13" s="73" t="s">
        <v>285</v>
      </c>
      <c r="B13" s="97" t="s">
        <v>168</v>
      </c>
      <c r="C13" s="97" t="s">
        <v>170</v>
      </c>
      <c r="D13" s="97" t="s">
        <v>408</v>
      </c>
      <c r="E13" s="97"/>
      <c r="F13" s="196">
        <v>500</v>
      </c>
      <c r="G13" s="166"/>
      <c r="H13" s="166">
        <f t="shared" si="0"/>
        <v>0</v>
      </c>
      <c r="I13" s="166">
        <v>581</v>
      </c>
      <c r="J13" s="194">
        <f t="shared" si="1"/>
        <v>-581</v>
      </c>
      <c r="K13" s="166">
        <v>0</v>
      </c>
      <c r="N13" s="28"/>
    </row>
    <row r="14" spans="1:14" s="29" customFormat="1">
      <c r="A14" s="95" t="s">
        <v>281</v>
      </c>
      <c r="B14" s="97" t="s">
        <v>168</v>
      </c>
      <c r="C14" s="97" t="s">
        <v>170</v>
      </c>
      <c r="D14" s="97" t="s">
        <v>408</v>
      </c>
      <c r="E14" s="97"/>
      <c r="F14" s="196"/>
      <c r="G14" s="166"/>
      <c r="H14" s="166">
        <f t="shared" si="0"/>
        <v>0</v>
      </c>
      <c r="I14" s="166">
        <v>175.4</v>
      </c>
      <c r="J14" s="194">
        <f t="shared" si="1"/>
        <v>-175.4</v>
      </c>
      <c r="K14" s="166"/>
      <c r="N14" s="28"/>
    </row>
    <row r="15" spans="1:14" s="51" customFormat="1" ht="38.25" hidden="1">
      <c r="A15" s="93" t="s">
        <v>65</v>
      </c>
      <c r="B15" s="94" t="s">
        <v>174</v>
      </c>
      <c r="C15" s="94" t="s">
        <v>175</v>
      </c>
      <c r="D15" s="97" t="s">
        <v>279</v>
      </c>
      <c r="E15" s="94"/>
      <c r="F15" s="196"/>
      <c r="G15" s="166" t="e">
        <f>#REF!</f>
        <v>#REF!</v>
      </c>
      <c r="H15" s="166">
        <f>K1</f>
        <v>0</v>
      </c>
      <c r="I15" s="166">
        <f>I16</f>
        <v>0</v>
      </c>
      <c r="J15" s="194">
        <f t="shared" si="1"/>
        <v>0</v>
      </c>
      <c r="K15" s="166">
        <f>K16</f>
        <v>0</v>
      </c>
      <c r="L15" s="29"/>
    </row>
    <row r="16" spans="1:14" s="51" customFormat="1" ht="42.75" hidden="1" customHeight="1">
      <c r="A16" s="93" t="s">
        <v>357</v>
      </c>
      <c r="B16" s="96" t="s">
        <v>168</v>
      </c>
      <c r="C16" s="96" t="s">
        <v>175</v>
      </c>
      <c r="D16" s="97" t="s">
        <v>307</v>
      </c>
      <c r="E16" s="75"/>
      <c r="F16" s="196"/>
      <c r="G16" s="166"/>
      <c r="H16" s="166"/>
      <c r="I16" s="166">
        <f>I17</f>
        <v>0</v>
      </c>
      <c r="J16" s="194">
        <f t="shared" si="1"/>
        <v>0</v>
      </c>
      <c r="K16" s="166">
        <f>K17</f>
        <v>0</v>
      </c>
      <c r="L16" s="29"/>
    </row>
    <row r="17" spans="1:12" s="51" customFormat="1" ht="30" hidden="1" customHeight="1">
      <c r="A17" s="95" t="s">
        <v>358</v>
      </c>
      <c r="B17" s="96" t="s">
        <v>168</v>
      </c>
      <c r="C17" s="96" t="s">
        <v>175</v>
      </c>
      <c r="D17" s="97" t="s">
        <v>307</v>
      </c>
      <c r="E17" s="75"/>
      <c r="F17" s="196"/>
      <c r="G17" s="166"/>
      <c r="H17" s="166"/>
      <c r="I17" s="166">
        <f>I18</f>
        <v>0</v>
      </c>
      <c r="J17" s="194">
        <f t="shared" si="1"/>
        <v>0</v>
      </c>
      <c r="K17" s="166">
        <f>K18</f>
        <v>0</v>
      </c>
      <c r="L17" s="29"/>
    </row>
    <row r="18" spans="1:12" s="51" customFormat="1" ht="40.5" hidden="1" customHeight="1">
      <c r="A18" s="95" t="s">
        <v>359</v>
      </c>
      <c r="B18" s="96" t="s">
        <v>168</v>
      </c>
      <c r="C18" s="96" t="s">
        <v>175</v>
      </c>
      <c r="D18" s="97"/>
      <c r="E18" s="75"/>
      <c r="F18" s="196"/>
      <c r="G18" s="166"/>
      <c r="H18" s="166"/>
      <c r="I18" s="166">
        <f>I19+I20</f>
        <v>0</v>
      </c>
      <c r="J18" s="194">
        <f t="shared" si="1"/>
        <v>0</v>
      </c>
      <c r="K18" s="166">
        <f>K19+K20</f>
        <v>0</v>
      </c>
      <c r="L18" s="29"/>
    </row>
    <row r="19" spans="1:12" s="51" customFormat="1" ht="40.5" hidden="1" customHeight="1">
      <c r="A19" s="95" t="s">
        <v>280</v>
      </c>
      <c r="B19" s="96" t="s">
        <v>168</v>
      </c>
      <c r="C19" s="96" t="s">
        <v>175</v>
      </c>
      <c r="D19" s="97" t="s">
        <v>283</v>
      </c>
      <c r="E19" s="75" t="s">
        <v>172</v>
      </c>
      <c r="F19" s="196"/>
      <c r="G19" s="166"/>
      <c r="H19" s="166"/>
      <c r="I19" s="166">
        <v>0</v>
      </c>
      <c r="J19" s="194">
        <f t="shared" si="1"/>
        <v>0</v>
      </c>
      <c r="K19" s="166">
        <v>0</v>
      </c>
      <c r="L19" s="29"/>
    </row>
    <row r="20" spans="1:12" s="51" customFormat="1" ht="40.5" hidden="1" customHeight="1">
      <c r="A20" s="95" t="s">
        <v>308</v>
      </c>
      <c r="B20" s="96" t="s">
        <v>168</v>
      </c>
      <c r="C20" s="96" t="s">
        <v>175</v>
      </c>
      <c r="D20" s="97" t="s">
        <v>418</v>
      </c>
      <c r="E20" s="75" t="s">
        <v>271</v>
      </c>
      <c r="F20" s="196"/>
      <c r="G20" s="166"/>
      <c r="H20" s="166"/>
      <c r="I20" s="166">
        <v>0</v>
      </c>
      <c r="J20" s="194">
        <f t="shared" si="1"/>
        <v>0</v>
      </c>
      <c r="K20" s="166">
        <v>0</v>
      </c>
      <c r="L20" s="29"/>
    </row>
    <row r="21" spans="1:12" s="51" customFormat="1" ht="54" customHeight="1">
      <c r="A21" s="93" t="s">
        <v>64</v>
      </c>
      <c r="B21" s="97" t="s">
        <v>168</v>
      </c>
      <c r="C21" s="97" t="s">
        <v>177</v>
      </c>
      <c r="D21" s="97" t="s">
        <v>418</v>
      </c>
      <c r="E21" s="97"/>
      <c r="F21" s="196" t="e">
        <f>#REF!+#REF!</f>
        <v>#REF!</v>
      </c>
      <c r="G21" s="166" t="e">
        <f>#REF!</f>
        <v>#REF!</v>
      </c>
      <c r="H21" s="166" t="e">
        <f t="shared" si="0"/>
        <v>#REF!</v>
      </c>
      <c r="I21" s="166">
        <f>I22</f>
        <v>1826.6</v>
      </c>
      <c r="J21" s="194">
        <f t="shared" si="1"/>
        <v>-229.88999999999987</v>
      </c>
      <c r="K21" s="166">
        <f>K22</f>
        <v>1596.71</v>
      </c>
    </row>
    <row r="22" spans="1:12" ht="35.25" customHeight="1">
      <c r="A22" s="197" t="s">
        <v>282</v>
      </c>
      <c r="B22" s="97" t="s">
        <v>168</v>
      </c>
      <c r="C22" s="97" t="s">
        <v>177</v>
      </c>
      <c r="D22" s="97" t="s">
        <v>418</v>
      </c>
      <c r="E22" s="97"/>
      <c r="F22" s="196"/>
      <c r="G22" s="166"/>
      <c r="H22" s="166">
        <f t="shared" si="0"/>
        <v>1596.71</v>
      </c>
      <c r="I22" s="166">
        <f>I23</f>
        <v>1826.6</v>
      </c>
      <c r="J22" s="194">
        <f t="shared" si="1"/>
        <v>-229.88999999999987</v>
      </c>
      <c r="K22" s="166">
        <f>K23</f>
        <v>1596.71</v>
      </c>
    </row>
    <row r="23" spans="1:12" ht="51">
      <c r="A23" s="95" t="s">
        <v>360</v>
      </c>
      <c r="B23" s="97" t="s">
        <v>168</v>
      </c>
      <c r="C23" s="97" t="s">
        <v>177</v>
      </c>
      <c r="D23" s="97" t="s">
        <v>418</v>
      </c>
      <c r="E23" s="97"/>
      <c r="F23" s="196"/>
      <c r="G23" s="166"/>
      <c r="H23" s="166">
        <f t="shared" si="0"/>
        <v>1596.71</v>
      </c>
      <c r="I23" s="166">
        <f>I24+I27</f>
        <v>1826.6</v>
      </c>
      <c r="J23" s="194">
        <f t="shared" si="1"/>
        <v>-229.88999999999987</v>
      </c>
      <c r="K23" s="166">
        <f>K24+K27</f>
        <v>1596.71</v>
      </c>
    </row>
    <row r="24" spans="1:12" ht="25.5">
      <c r="A24" s="198" t="s">
        <v>361</v>
      </c>
      <c r="B24" s="97" t="s">
        <v>168</v>
      </c>
      <c r="C24" s="97" t="s">
        <v>177</v>
      </c>
      <c r="D24" s="97" t="s">
        <v>418</v>
      </c>
      <c r="E24" s="97"/>
      <c r="F24" s="196"/>
      <c r="G24" s="166"/>
      <c r="H24" s="166">
        <f t="shared" si="0"/>
        <v>1571.71</v>
      </c>
      <c r="I24" s="166">
        <f>I25+I26</f>
        <v>1785.6</v>
      </c>
      <c r="J24" s="194">
        <f t="shared" si="1"/>
        <v>-213.88999999999987</v>
      </c>
      <c r="K24" s="166">
        <f>K25+K26</f>
        <v>1571.71</v>
      </c>
    </row>
    <row r="25" spans="1:12">
      <c r="A25" s="198" t="s">
        <v>280</v>
      </c>
      <c r="B25" s="97" t="s">
        <v>168</v>
      </c>
      <c r="C25" s="97" t="s">
        <v>177</v>
      </c>
      <c r="D25" s="97" t="s">
        <v>409</v>
      </c>
      <c r="E25" s="199" t="s">
        <v>172</v>
      </c>
      <c r="F25" s="196"/>
      <c r="G25" s="166"/>
      <c r="H25" s="166">
        <f t="shared" si="0"/>
        <v>1207.1500000000001</v>
      </c>
      <c r="I25" s="166">
        <v>1359.99</v>
      </c>
      <c r="J25" s="194">
        <f t="shared" si="1"/>
        <v>-152.83999999999992</v>
      </c>
      <c r="K25" s="166">
        <v>1207.1500000000001</v>
      </c>
    </row>
    <row r="26" spans="1:12" ht="38.25">
      <c r="A26" s="198" t="s">
        <v>284</v>
      </c>
      <c r="B26" s="97" t="s">
        <v>168</v>
      </c>
      <c r="C26" s="97" t="s">
        <v>177</v>
      </c>
      <c r="D26" s="97" t="s">
        <v>418</v>
      </c>
      <c r="E26" s="199" t="s">
        <v>271</v>
      </c>
      <c r="F26" s="196"/>
      <c r="G26" s="166"/>
      <c r="H26" s="166">
        <f t="shared" si="0"/>
        <v>364.56</v>
      </c>
      <c r="I26" s="166">
        <v>425.61</v>
      </c>
      <c r="J26" s="194">
        <f t="shared" si="1"/>
        <v>-61.050000000000011</v>
      </c>
      <c r="K26" s="166">
        <v>364.56</v>
      </c>
    </row>
    <row r="27" spans="1:12" ht="25.5">
      <c r="A27" s="198" t="s">
        <v>362</v>
      </c>
      <c r="B27" s="97" t="s">
        <v>168</v>
      </c>
      <c r="C27" s="97" t="s">
        <v>177</v>
      </c>
      <c r="D27" s="97" t="s">
        <v>418</v>
      </c>
      <c r="E27" s="97"/>
      <c r="F27" s="196"/>
      <c r="G27" s="166"/>
      <c r="H27" s="166">
        <f t="shared" si="0"/>
        <v>25</v>
      </c>
      <c r="I27" s="166">
        <f>I28+I29+I30+I31+I32</f>
        <v>41</v>
      </c>
      <c r="J27" s="194">
        <f t="shared" si="1"/>
        <v>-16</v>
      </c>
      <c r="K27" s="166">
        <f>K28+K29+K30+K31+K32</f>
        <v>25</v>
      </c>
    </row>
    <row r="28" spans="1:12" ht="25.5">
      <c r="A28" s="198" t="s">
        <v>285</v>
      </c>
      <c r="B28" s="97" t="s">
        <v>168</v>
      </c>
      <c r="C28" s="97" t="s">
        <v>177</v>
      </c>
      <c r="D28" s="97" t="s">
        <v>418</v>
      </c>
      <c r="E28" s="101" t="s">
        <v>176</v>
      </c>
      <c r="F28" s="196"/>
      <c r="G28" s="166"/>
      <c r="H28" s="166">
        <f t="shared" si="0"/>
        <v>0</v>
      </c>
      <c r="I28" s="166">
        <v>0</v>
      </c>
      <c r="J28" s="194">
        <f t="shared" si="1"/>
        <v>0</v>
      </c>
      <c r="K28" s="166">
        <v>0</v>
      </c>
    </row>
    <row r="29" spans="1:12" ht="25.5">
      <c r="A29" s="198" t="s">
        <v>185</v>
      </c>
      <c r="B29" s="97" t="s">
        <v>168</v>
      </c>
      <c r="C29" s="97" t="s">
        <v>177</v>
      </c>
      <c r="D29" s="97" t="s">
        <v>418</v>
      </c>
      <c r="E29" s="101">
        <v>244</v>
      </c>
      <c r="F29" s="196"/>
      <c r="G29" s="166"/>
      <c r="H29" s="166">
        <f t="shared" si="0"/>
        <v>0</v>
      </c>
      <c r="I29" s="166">
        <v>0</v>
      </c>
      <c r="J29" s="194">
        <f t="shared" si="1"/>
        <v>0</v>
      </c>
      <c r="K29" s="166">
        <v>0</v>
      </c>
    </row>
    <row r="30" spans="1:12" ht="76.5">
      <c r="A30" s="198" t="s">
        <v>286</v>
      </c>
      <c r="B30" s="97" t="s">
        <v>168</v>
      </c>
      <c r="C30" s="97" t="s">
        <v>177</v>
      </c>
      <c r="D30" s="97" t="s">
        <v>418</v>
      </c>
      <c r="E30" s="199" t="s">
        <v>287</v>
      </c>
      <c r="F30" s="196"/>
      <c r="G30" s="166"/>
      <c r="H30" s="166">
        <f t="shared" si="0"/>
        <v>6</v>
      </c>
      <c r="I30" s="166">
        <v>12</v>
      </c>
      <c r="J30" s="194">
        <f t="shared" si="1"/>
        <v>-6</v>
      </c>
      <c r="K30" s="166">
        <v>6</v>
      </c>
    </row>
    <row r="31" spans="1:12">
      <c r="A31" s="198" t="s">
        <v>180</v>
      </c>
      <c r="B31" s="97" t="s">
        <v>168</v>
      </c>
      <c r="C31" s="97" t="s">
        <v>177</v>
      </c>
      <c r="D31" s="97" t="s">
        <v>418</v>
      </c>
      <c r="E31" s="199" t="s">
        <v>181</v>
      </c>
      <c r="F31" s="196"/>
      <c r="G31" s="166"/>
      <c r="H31" s="166">
        <f t="shared" si="0"/>
        <v>11</v>
      </c>
      <c r="I31" s="166">
        <v>11</v>
      </c>
      <c r="J31" s="194">
        <f t="shared" si="1"/>
        <v>0</v>
      </c>
      <c r="K31" s="166">
        <v>11</v>
      </c>
    </row>
    <row r="32" spans="1:12">
      <c r="A32" s="198" t="s">
        <v>288</v>
      </c>
      <c r="B32" s="97" t="s">
        <v>168</v>
      </c>
      <c r="C32" s="97" t="s">
        <v>177</v>
      </c>
      <c r="D32" s="97" t="s">
        <v>418</v>
      </c>
      <c r="E32" s="199" t="s">
        <v>182</v>
      </c>
      <c r="F32" s="196"/>
      <c r="G32" s="166"/>
      <c r="H32" s="166">
        <f t="shared" si="0"/>
        <v>8</v>
      </c>
      <c r="I32" s="166">
        <v>18</v>
      </c>
      <c r="J32" s="194">
        <f t="shared" si="1"/>
        <v>-10</v>
      </c>
      <c r="K32" s="166">
        <v>8</v>
      </c>
    </row>
    <row r="33" spans="1:12">
      <c r="A33" s="221" t="s">
        <v>421</v>
      </c>
      <c r="B33" s="97" t="s">
        <v>168</v>
      </c>
      <c r="C33" s="97" t="s">
        <v>186</v>
      </c>
      <c r="D33" s="97"/>
      <c r="E33" s="199" t="s">
        <v>420</v>
      </c>
      <c r="F33" s="196"/>
      <c r="G33" s="166"/>
      <c r="H33" s="166">
        <f t="shared" si="0"/>
        <v>198</v>
      </c>
      <c r="I33" s="166"/>
      <c r="J33" s="194"/>
      <c r="K33" s="166">
        <v>198</v>
      </c>
    </row>
    <row r="34" spans="1:12">
      <c r="A34" s="198" t="s">
        <v>463</v>
      </c>
      <c r="B34" s="97" t="s">
        <v>168</v>
      </c>
      <c r="C34" s="97" t="s">
        <v>186</v>
      </c>
      <c r="D34" s="97" t="s">
        <v>346</v>
      </c>
      <c r="E34" s="199"/>
      <c r="F34" s="196"/>
      <c r="G34" s="166"/>
      <c r="H34" s="166"/>
      <c r="I34" s="166"/>
      <c r="J34" s="194"/>
      <c r="K34" s="166"/>
    </row>
    <row r="35" spans="1:12" ht="25.5">
      <c r="A35" s="198" t="s">
        <v>464</v>
      </c>
      <c r="B35" s="97" t="s">
        <v>168</v>
      </c>
      <c r="C35" s="97" t="s">
        <v>186</v>
      </c>
      <c r="D35" s="97" t="s">
        <v>469</v>
      </c>
      <c r="E35" s="199"/>
      <c r="F35" s="196"/>
      <c r="G35" s="166"/>
      <c r="H35" s="166"/>
      <c r="I35" s="166"/>
      <c r="J35" s="194"/>
      <c r="K35" s="166">
        <f>K36</f>
        <v>198</v>
      </c>
    </row>
    <row r="36" spans="1:12">
      <c r="A36" s="198" t="s">
        <v>465</v>
      </c>
      <c r="B36" s="97" t="s">
        <v>168</v>
      </c>
      <c r="C36" s="97" t="s">
        <v>186</v>
      </c>
      <c r="D36" s="97" t="s">
        <v>468</v>
      </c>
      <c r="E36" s="199"/>
      <c r="F36" s="196"/>
      <c r="G36" s="166"/>
      <c r="H36" s="166"/>
      <c r="I36" s="166"/>
      <c r="J36" s="194"/>
      <c r="K36" s="166">
        <f>K37</f>
        <v>198</v>
      </c>
    </row>
    <row r="37" spans="1:12">
      <c r="A37" s="198" t="s">
        <v>466</v>
      </c>
      <c r="B37" s="97" t="s">
        <v>168</v>
      </c>
      <c r="C37" s="97" t="s">
        <v>186</v>
      </c>
      <c r="D37" s="97" t="s">
        <v>419</v>
      </c>
      <c r="E37" s="199"/>
      <c r="F37" s="196"/>
      <c r="G37" s="166"/>
      <c r="H37" s="166"/>
      <c r="I37" s="166"/>
      <c r="J37" s="194"/>
      <c r="K37" s="166">
        <f>K38</f>
        <v>198</v>
      </c>
    </row>
    <row r="38" spans="1:12" ht="25.5">
      <c r="A38" s="198" t="s">
        <v>467</v>
      </c>
      <c r="B38" s="97" t="s">
        <v>168</v>
      </c>
      <c r="C38" s="97" t="s">
        <v>186</v>
      </c>
      <c r="D38" s="97" t="s">
        <v>419</v>
      </c>
      <c r="E38" s="199" t="s">
        <v>420</v>
      </c>
      <c r="F38" s="196"/>
      <c r="G38" s="166"/>
      <c r="H38" s="166"/>
      <c r="I38" s="166"/>
      <c r="J38" s="194"/>
      <c r="K38" s="166">
        <v>198</v>
      </c>
    </row>
    <row r="39" spans="1:12">
      <c r="A39" s="216" t="s">
        <v>63</v>
      </c>
      <c r="B39" s="97" t="s">
        <v>168</v>
      </c>
      <c r="C39" s="97" t="s">
        <v>183</v>
      </c>
      <c r="D39" s="97"/>
      <c r="E39" s="97"/>
      <c r="F39" s="196" t="e">
        <f>#REF!</f>
        <v>#REF!</v>
      </c>
      <c r="G39" s="166"/>
      <c r="H39" s="166">
        <f t="shared" si="0"/>
        <v>10</v>
      </c>
      <c r="I39" s="166">
        <f>I45</f>
        <v>10</v>
      </c>
      <c r="J39" s="194">
        <f t="shared" si="1"/>
        <v>0</v>
      </c>
      <c r="K39" s="166">
        <f>K45</f>
        <v>10</v>
      </c>
    </row>
    <row r="40" spans="1:12" ht="25.5">
      <c r="A40" s="197" t="s">
        <v>431</v>
      </c>
      <c r="B40" s="97"/>
      <c r="C40" s="97"/>
      <c r="D40" s="97" t="s">
        <v>436</v>
      </c>
      <c r="E40" s="97"/>
      <c r="F40" s="196"/>
      <c r="G40" s="166"/>
      <c r="H40" s="166"/>
      <c r="I40" s="166"/>
      <c r="J40" s="194"/>
      <c r="K40" s="166"/>
    </row>
    <row r="41" spans="1:12" ht="25.5">
      <c r="A41" s="222" t="s">
        <v>470</v>
      </c>
      <c r="B41" s="97" t="s">
        <v>168</v>
      </c>
      <c r="C41" s="97" t="s">
        <v>183</v>
      </c>
      <c r="D41" s="97" t="s">
        <v>437</v>
      </c>
      <c r="E41" s="97"/>
      <c r="F41" s="196"/>
      <c r="G41" s="166"/>
      <c r="H41" s="166"/>
      <c r="I41" s="166"/>
      <c r="J41" s="194"/>
      <c r="K41" s="166">
        <f>K42</f>
        <v>10</v>
      </c>
    </row>
    <row r="42" spans="1:12" ht="25.5">
      <c r="A42" s="222" t="s">
        <v>471</v>
      </c>
      <c r="B42" s="97" t="s">
        <v>168</v>
      </c>
      <c r="C42" s="97" t="s">
        <v>183</v>
      </c>
      <c r="D42" s="97" t="s">
        <v>410</v>
      </c>
      <c r="E42" s="97"/>
      <c r="F42" s="196"/>
      <c r="G42" s="166"/>
      <c r="H42" s="166"/>
      <c r="I42" s="166"/>
      <c r="J42" s="194"/>
      <c r="K42" s="166">
        <f>K43</f>
        <v>10</v>
      </c>
    </row>
    <row r="43" spans="1:12">
      <c r="A43" s="222" t="s">
        <v>435</v>
      </c>
      <c r="B43" s="97" t="s">
        <v>168</v>
      </c>
      <c r="C43" s="97" t="s">
        <v>183</v>
      </c>
      <c r="D43" s="97" t="s">
        <v>439</v>
      </c>
      <c r="E43" s="97"/>
      <c r="F43" s="196"/>
      <c r="G43" s="166"/>
      <c r="H43" s="166"/>
      <c r="I43" s="166"/>
      <c r="J43" s="194"/>
      <c r="K43" s="166">
        <f>K44</f>
        <v>10</v>
      </c>
    </row>
    <row r="44" spans="1:12" ht="25.5">
      <c r="A44" s="222" t="s">
        <v>389</v>
      </c>
      <c r="B44" s="97" t="s">
        <v>168</v>
      </c>
      <c r="C44" s="97" t="s">
        <v>183</v>
      </c>
      <c r="D44" s="97" t="s">
        <v>410</v>
      </c>
      <c r="E44" s="97"/>
      <c r="F44" s="196"/>
      <c r="G44" s="166"/>
      <c r="H44" s="166"/>
      <c r="I44" s="166"/>
      <c r="J44" s="194"/>
      <c r="K44" s="166">
        <f>K45</f>
        <v>10</v>
      </c>
    </row>
    <row r="45" spans="1:12">
      <c r="A45" s="200" t="s">
        <v>391</v>
      </c>
      <c r="B45" s="97" t="s">
        <v>168</v>
      </c>
      <c r="C45" s="97" t="s">
        <v>183</v>
      </c>
      <c r="D45" s="97" t="s">
        <v>410</v>
      </c>
      <c r="E45" s="97" t="s">
        <v>390</v>
      </c>
      <c r="F45" s="196"/>
      <c r="G45" s="166"/>
      <c r="H45" s="166">
        <f t="shared" si="0"/>
        <v>10</v>
      </c>
      <c r="I45" s="166">
        <f>I46</f>
        <v>10</v>
      </c>
      <c r="J45" s="194">
        <f t="shared" si="1"/>
        <v>0</v>
      </c>
      <c r="K45" s="166">
        <f>K46</f>
        <v>10</v>
      </c>
    </row>
    <row r="46" spans="1:12" hidden="1">
      <c r="A46" s="91"/>
      <c r="B46" s="97" t="s">
        <v>168</v>
      </c>
      <c r="C46" s="97" t="s">
        <v>183</v>
      </c>
      <c r="D46" s="97"/>
      <c r="E46" s="175"/>
      <c r="F46" s="196"/>
      <c r="G46" s="166"/>
      <c r="H46" s="166">
        <f t="shared" si="0"/>
        <v>10</v>
      </c>
      <c r="I46" s="166">
        <v>10</v>
      </c>
      <c r="J46" s="194">
        <f t="shared" si="1"/>
        <v>0</v>
      </c>
      <c r="K46" s="166">
        <v>10</v>
      </c>
      <c r="L46" s="28" t="s">
        <v>290</v>
      </c>
    </row>
    <row r="47" spans="1:12">
      <c r="A47" s="220" t="s">
        <v>400</v>
      </c>
      <c r="B47" s="97"/>
      <c r="C47" s="97"/>
      <c r="D47" s="74" t="s">
        <v>418</v>
      </c>
      <c r="E47" s="175"/>
      <c r="F47" s="196"/>
      <c r="G47" s="166"/>
      <c r="H47" s="166"/>
      <c r="I47" s="166">
        <f>I52+I53</f>
        <v>0</v>
      </c>
      <c r="J47" s="194">
        <f t="shared" si="1"/>
        <v>464.66999999999996</v>
      </c>
      <c r="K47" s="166">
        <f>K52+K53</f>
        <v>464.66999999999996</v>
      </c>
    </row>
    <row r="48" spans="1:12" ht="25.5">
      <c r="A48" s="200" t="s">
        <v>431</v>
      </c>
      <c r="B48" s="97" t="s">
        <v>168</v>
      </c>
      <c r="C48" s="97" t="s">
        <v>344</v>
      </c>
      <c r="D48" s="97" t="s">
        <v>436</v>
      </c>
      <c r="E48" s="175"/>
      <c r="F48" s="196"/>
      <c r="G48" s="166"/>
      <c r="H48" s="166"/>
      <c r="I48" s="166"/>
      <c r="J48" s="194"/>
      <c r="K48" s="166">
        <f>K49</f>
        <v>464.66999999999996</v>
      </c>
    </row>
    <row r="49" spans="1:12" ht="25.5">
      <c r="A49" s="198" t="s">
        <v>432</v>
      </c>
      <c r="B49" s="97" t="s">
        <v>168</v>
      </c>
      <c r="C49" s="97" t="s">
        <v>344</v>
      </c>
      <c r="D49" s="97" t="s">
        <v>440</v>
      </c>
      <c r="E49" s="175"/>
      <c r="F49" s="196"/>
      <c r="G49" s="166"/>
      <c r="H49" s="166"/>
      <c r="I49" s="166"/>
      <c r="J49" s="194"/>
      <c r="K49" s="166">
        <f>K50</f>
        <v>464.66999999999996</v>
      </c>
    </row>
    <row r="50" spans="1:12" ht="25.5">
      <c r="A50" s="200" t="s">
        <v>393</v>
      </c>
      <c r="B50" s="97" t="s">
        <v>168</v>
      </c>
      <c r="C50" s="97" t="s">
        <v>344</v>
      </c>
      <c r="D50" s="74" t="s">
        <v>409</v>
      </c>
      <c r="E50" s="175"/>
      <c r="F50" s="196"/>
      <c r="G50" s="166"/>
      <c r="H50" s="166"/>
      <c r="I50" s="166"/>
      <c r="J50" s="194"/>
      <c r="K50" s="166">
        <f>K51</f>
        <v>464.66999999999996</v>
      </c>
    </row>
    <row r="51" spans="1:12" ht="25.5">
      <c r="A51" s="73" t="s">
        <v>430</v>
      </c>
      <c r="B51" s="97" t="s">
        <v>168</v>
      </c>
      <c r="C51" s="97" t="s">
        <v>344</v>
      </c>
      <c r="D51" s="74" t="s">
        <v>409</v>
      </c>
      <c r="E51" s="175"/>
      <c r="F51" s="196"/>
      <c r="G51" s="166"/>
      <c r="H51" s="166"/>
      <c r="I51" s="166"/>
      <c r="J51" s="194"/>
      <c r="K51" s="166">
        <f>K52+K53</f>
        <v>464.66999999999996</v>
      </c>
    </row>
    <row r="52" spans="1:12">
      <c r="A52" s="102" t="s">
        <v>394</v>
      </c>
      <c r="B52" s="74" t="s">
        <v>168</v>
      </c>
      <c r="C52" s="74" t="s">
        <v>344</v>
      </c>
      <c r="D52" s="74" t="s">
        <v>418</v>
      </c>
      <c r="E52" s="175" t="s">
        <v>184</v>
      </c>
      <c r="F52" s="196"/>
      <c r="G52" s="166"/>
      <c r="H52" s="166"/>
      <c r="I52" s="166"/>
      <c r="J52" s="194">
        <f t="shared" si="1"/>
        <v>356.89</v>
      </c>
      <c r="K52" s="166">
        <v>356.89</v>
      </c>
    </row>
    <row r="53" spans="1:12" ht="38.25">
      <c r="A53" s="102" t="s">
        <v>395</v>
      </c>
      <c r="B53" s="74" t="s">
        <v>168</v>
      </c>
      <c r="C53" s="74" t="s">
        <v>344</v>
      </c>
      <c r="D53" s="74" t="s">
        <v>418</v>
      </c>
      <c r="E53" s="175" t="s">
        <v>274</v>
      </c>
      <c r="F53" s="196"/>
      <c r="G53" s="166"/>
      <c r="H53" s="166"/>
      <c r="I53" s="166"/>
      <c r="J53" s="194">
        <f t="shared" si="1"/>
        <v>107.78</v>
      </c>
      <c r="K53" s="166">
        <v>107.78</v>
      </c>
    </row>
    <row r="54" spans="1:12">
      <c r="A54" s="216" t="s">
        <v>195</v>
      </c>
      <c r="B54" s="97" t="s">
        <v>170</v>
      </c>
      <c r="C54" s="97"/>
      <c r="D54" s="97"/>
      <c r="E54" s="97"/>
      <c r="F54" s="196" t="e">
        <f>F55</f>
        <v>#REF!</v>
      </c>
      <c r="G54" s="166" t="e">
        <f>G55</f>
        <v>#REF!</v>
      </c>
      <c r="H54" s="166" t="e">
        <f t="shared" si="0"/>
        <v>#REF!</v>
      </c>
      <c r="I54" s="166">
        <f>I55</f>
        <v>192.89999999999998</v>
      </c>
      <c r="J54" s="194">
        <f t="shared" si="1"/>
        <v>20.000000000000028</v>
      </c>
      <c r="K54" s="166">
        <f>K55</f>
        <v>212.9</v>
      </c>
    </row>
    <row r="55" spans="1:12">
      <c r="A55" s="197" t="s">
        <v>78</v>
      </c>
      <c r="B55" s="97" t="s">
        <v>170</v>
      </c>
      <c r="C55" s="97" t="s">
        <v>175</v>
      </c>
      <c r="D55" s="97" t="s">
        <v>412</v>
      </c>
      <c r="E55" s="97"/>
      <c r="F55" s="196" t="e">
        <f>#REF!+#REF!</f>
        <v>#REF!</v>
      </c>
      <c r="G55" s="166" t="e">
        <f>#REF!</f>
        <v>#REF!</v>
      </c>
      <c r="H55" s="166" t="e">
        <f t="shared" si="0"/>
        <v>#REF!</v>
      </c>
      <c r="I55" s="166">
        <f>I56</f>
        <v>192.89999999999998</v>
      </c>
      <c r="J55" s="194">
        <f t="shared" si="1"/>
        <v>20.000000000000028</v>
      </c>
      <c r="K55" s="166">
        <f>K56</f>
        <v>212.9</v>
      </c>
    </row>
    <row r="56" spans="1:12" ht="76.5">
      <c r="A56" s="200" t="s">
        <v>363</v>
      </c>
      <c r="B56" s="97" t="s">
        <v>170</v>
      </c>
      <c r="C56" s="97" t="s">
        <v>175</v>
      </c>
      <c r="D56" s="97" t="s">
        <v>412</v>
      </c>
      <c r="E56" s="97"/>
      <c r="F56" s="196"/>
      <c r="G56" s="166"/>
      <c r="H56" s="166">
        <f t="shared" si="0"/>
        <v>212.9</v>
      </c>
      <c r="I56" s="166">
        <f>I57+I58+I59</f>
        <v>192.89999999999998</v>
      </c>
      <c r="J56" s="194">
        <f t="shared" si="1"/>
        <v>20.000000000000028</v>
      </c>
      <c r="K56" s="166">
        <f>K57+K58+K59</f>
        <v>212.9</v>
      </c>
    </row>
    <row r="57" spans="1:12">
      <c r="A57" s="198" t="s">
        <v>280</v>
      </c>
      <c r="B57" s="97" t="s">
        <v>170</v>
      </c>
      <c r="C57" s="97" t="s">
        <v>175</v>
      </c>
      <c r="D57" s="97" t="s">
        <v>412</v>
      </c>
      <c r="E57" s="199" t="s">
        <v>172</v>
      </c>
      <c r="F57" s="196"/>
      <c r="G57" s="166">
        <v>0</v>
      </c>
      <c r="H57" s="166">
        <f t="shared" si="0"/>
        <v>163.5</v>
      </c>
      <c r="I57" s="166">
        <v>148.19999999999999</v>
      </c>
      <c r="J57" s="194">
        <f t="shared" si="1"/>
        <v>15.300000000000011</v>
      </c>
      <c r="K57" s="166">
        <v>163.5</v>
      </c>
      <c r="L57" s="28" t="s">
        <v>292</v>
      </c>
    </row>
    <row r="58" spans="1:12" ht="38.25">
      <c r="A58" s="198" t="s">
        <v>284</v>
      </c>
      <c r="B58" s="97" t="s">
        <v>170</v>
      </c>
      <c r="C58" s="97" t="s">
        <v>175</v>
      </c>
      <c r="D58" s="97" t="s">
        <v>412</v>
      </c>
      <c r="E58" s="199" t="s">
        <v>271</v>
      </c>
      <c r="F58" s="196"/>
      <c r="G58" s="166">
        <v>0</v>
      </c>
      <c r="H58" s="166">
        <f t="shared" si="0"/>
        <v>49.4</v>
      </c>
      <c r="I58" s="166">
        <v>44.7</v>
      </c>
      <c r="J58" s="194">
        <f t="shared" si="1"/>
        <v>4.6999999999999957</v>
      </c>
      <c r="K58" s="166">
        <v>49.4</v>
      </c>
      <c r="L58" s="28" t="s">
        <v>292</v>
      </c>
    </row>
    <row r="59" spans="1:12" ht="25.5">
      <c r="A59" s="200" t="s">
        <v>185</v>
      </c>
      <c r="B59" s="97" t="s">
        <v>170</v>
      </c>
      <c r="C59" s="97" t="s">
        <v>175</v>
      </c>
      <c r="D59" s="97" t="s">
        <v>412</v>
      </c>
      <c r="E59" s="97" t="s">
        <v>179</v>
      </c>
      <c r="F59" s="196"/>
      <c r="G59" s="166"/>
      <c r="H59" s="166">
        <f t="shared" si="0"/>
        <v>0</v>
      </c>
      <c r="I59" s="166">
        <v>0</v>
      </c>
      <c r="J59" s="194">
        <f t="shared" si="1"/>
        <v>0</v>
      </c>
      <c r="K59" s="166">
        <v>0</v>
      </c>
      <c r="L59" s="28" t="s">
        <v>292</v>
      </c>
    </row>
    <row r="60" spans="1:12" ht="25.5">
      <c r="A60" s="217" t="s">
        <v>61</v>
      </c>
      <c r="B60" s="97" t="s">
        <v>175</v>
      </c>
      <c r="C60" s="97" t="s">
        <v>444</v>
      </c>
      <c r="D60" s="97"/>
      <c r="E60" s="97"/>
      <c r="F60" s="196" t="e">
        <f>F75+#REF!</f>
        <v>#REF!</v>
      </c>
      <c r="G60" s="166" t="e">
        <f>G75</f>
        <v>#REF!</v>
      </c>
      <c r="H60" s="166" t="e">
        <f t="shared" si="0"/>
        <v>#REF!</v>
      </c>
      <c r="I60" s="166">
        <f>I75+I67</f>
        <v>7</v>
      </c>
      <c r="J60" s="194">
        <f t="shared" si="1"/>
        <v>3</v>
      </c>
      <c r="K60" s="166">
        <f>K75+K67</f>
        <v>10</v>
      </c>
    </row>
    <row r="61" spans="1:12" ht="38.25">
      <c r="A61" s="217" t="s">
        <v>441</v>
      </c>
      <c r="B61" s="97" t="s">
        <v>175</v>
      </c>
      <c r="C61" s="97" t="s">
        <v>444</v>
      </c>
      <c r="D61" s="97" t="s">
        <v>436</v>
      </c>
      <c r="E61" s="97"/>
      <c r="F61" s="196"/>
      <c r="G61" s="166"/>
      <c r="H61" s="166"/>
      <c r="I61" s="166"/>
      <c r="J61" s="194"/>
      <c r="K61" s="166"/>
    </row>
    <row r="62" spans="1:12" ht="25.5">
      <c r="A62" s="127" t="s">
        <v>431</v>
      </c>
      <c r="B62" s="97" t="s">
        <v>175</v>
      </c>
      <c r="C62" s="97" t="s">
        <v>444</v>
      </c>
      <c r="D62" s="97" t="s">
        <v>445</v>
      </c>
      <c r="E62" s="97"/>
      <c r="F62" s="196"/>
      <c r="G62" s="166"/>
      <c r="H62" s="166"/>
      <c r="I62" s="166"/>
      <c r="J62" s="194"/>
      <c r="K62" s="166"/>
    </row>
    <row r="63" spans="1:12">
      <c r="A63" s="127" t="s">
        <v>442</v>
      </c>
      <c r="B63" s="97" t="s">
        <v>175</v>
      </c>
      <c r="C63" s="97" t="s">
        <v>444</v>
      </c>
      <c r="D63" s="97" t="s">
        <v>446</v>
      </c>
      <c r="E63" s="97"/>
      <c r="F63" s="196"/>
      <c r="G63" s="166"/>
      <c r="H63" s="166"/>
      <c r="I63" s="166"/>
      <c r="J63" s="194"/>
      <c r="K63" s="166"/>
    </row>
    <row r="64" spans="1:12">
      <c r="A64" s="127" t="s">
        <v>443</v>
      </c>
      <c r="B64" s="97" t="s">
        <v>175</v>
      </c>
      <c r="C64" s="97" t="s">
        <v>444</v>
      </c>
      <c r="D64" s="97" t="s">
        <v>448</v>
      </c>
      <c r="E64" s="97"/>
      <c r="F64" s="196"/>
      <c r="G64" s="166"/>
      <c r="H64" s="166"/>
      <c r="I64" s="166"/>
      <c r="J64" s="194"/>
      <c r="K64" s="166"/>
    </row>
    <row r="65" spans="1:11" ht="25.5">
      <c r="A65" s="197" t="s">
        <v>447</v>
      </c>
      <c r="B65" s="97" t="s">
        <v>175</v>
      </c>
      <c r="C65" s="97" t="s">
        <v>444</v>
      </c>
      <c r="D65" s="97" t="s">
        <v>448</v>
      </c>
      <c r="E65" s="97"/>
      <c r="F65" s="196"/>
      <c r="G65" s="166"/>
      <c r="H65" s="166"/>
      <c r="I65" s="166"/>
      <c r="J65" s="194"/>
      <c r="K65" s="166"/>
    </row>
    <row r="66" spans="1:11" ht="25.5">
      <c r="A66" s="171" t="s">
        <v>185</v>
      </c>
      <c r="B66" s="97" t="s">
        <v>175</v>
      </c>
      <c r="C66" s="97" t="s">
        <v>444</v>
      </c>
      <c r="D66" s="97" t="s">
        <v>413</v>
      </c>
      <c r="E66" s="97"/>
      <c r="F66" s="196"/>
      <c r="G66" s="166"/>
      <c r="H66" s="166"/>
      <c r="I66" s="166"/>
      <c r="J66" s="194"/>
      <c r="K66" s="166">
        <f>K67</f>
        <v>10</v>
      </c>
    </row>
    <row r="67" spans="1:11" ht="25.5">
      <c r="A67" s="197" t="s">
        <v>447</v>
      </c>
      <c r="B67" s="97" t="s">
        <v>175</v>
      </c>
      <c r="C67" s="97" t="s">
        <v>444</v>
      </c>
      <c r="D67" s="97" t="s">
        <v>413</v>
      </c>
      <c r="E67" s="97"/>
      <c r="F67" s="196"/>
      <c r="G67" s="166"/>
      <c r="H67" s="166">
        <f t="shared" ref="H67" si="3">K67-G67</f>
        <v>10</v>
      </c>
      <c r="I67" s="166">
        <v>7</v>
      </c>
      <c r="J67" s="194">
        <f t="shared" si="1"/>
        <v>3</v>
      </c>
      <c r="K67" s="166">
        <v>10</v>
      </c>
    </row>
    <row r="68" spans="1:11" ht="25.5">
      <c r="A68" s="216" t="s">
        <v>449</v>
      </c>
      <c r="B68" s="97" t="s">
        <v>175</v>
      </c>
      <c r="C68" s="97" t="s">
        <v>353</v>
      </c>
      <c r="D68" s="97" t="s">
        <v>436</v>
      </c>
      <c r="E68" s="97"/>
      <c r="F68" s="196"/>
      <c r="G68" s="166"/>
      <c r="H68" s="166"/>
      <c r="I68" s="166"/>
      <c r="J68" s="194"/>
      <c r="K68" s="166"/>
    </row>
    <row r="69" spans="1:11" ht="25.5">
      <c r="A69" s="197" t="s">
        <v>431</v>
      </c>
      <c r="B69" s="97" t="s">
        <v>175</v>
      </c>
      <c r="C69" s="97" t="s">
        <v>353</v>
      </c>
      <c r="D69" s="97" t="s">
        <v>436</v>
      </c>
      <c r="E69" s="97"/>
      <c r="F69" s="196"/>
      <c r="G69" s="166"/>
      <c r="H69" s="166"/>
      <c r="I69" s="166"/>
      <c r="J69" s="194"/>
      <c r="K69" s="166"/>
    </row>
    <row r="70" spans="1:11">
      <c r="A70" s="127" t="s">
        <v>442</v>
      </c>
      <c r="B70" s="97" t="s">
        <v>175</v>
      </c>
      <c r="C70" s="97" t="s">
        <v>353</v>
      </c>
      <c r="D70" s="97" t="s">
        <v>451</v>
      </c>
      <c r="E70" s="97"/>
      <c r="F70" s="196"/>
      <c r="G70" s="166"/>
      <c r="H70" s="166"/>
      <c r="I70" s="166"/>
      <c r="J70" s="194"/>
      <c r="K70" s="166"/>
    </row>
    <row r="71" spans="1:11">
      <c r="A71" s="127" t="s">
        <v>443</v>
      </c>
      <c r="B71" s="97" t="s">
        <v>175</v>
      </c>
      <c r="C71" s="97" t="s">
        <v>353</v>
      </c>
      <c r="D71" s="97" t="s">
        <v>446</v>
      </c>
      <c r="E71" s="97"/>
      <c r="F71" s="196"/>
      <c r="G71" s="166"/>
      <c r="H71" s="166"/>
      <c r="I71" s="166"/>
      <c r="J71" s="194"/>
      <c r="K71" s="166"/>
    </row>
    <row r="72" spans="1:11">
      <c r="A72" s="127" t="s">
        <v>450</v>
      </c>
      <c r="B72" s="97" t="s">
        <v>175</v>
      </c>
      <c r="C72" s="97" t="s">
        <v>353</v>
      </c>
      <c r="D72" s="97" t="s">
        <v>413</v>
      </c>
      <c r="E72" s="97"/>
      <c r="F72" s="196"/>
      <c r="G72" s="166"/>
      <c r="H72" s="166"/>
      <c r="I72" s="166"/>
      <c r="J72" s="194"/>
      <c r="K72" s="166"/>
    </row>
    <row r="73" spans="1:11" ht="25.5">
      <c r="A73" s="171" t="s">
        <v>185</v>
      </c>
      <c r="B73" s="97" t="s">
        <v>175</v>
      </c>
      <c r="C73" s="97" t="s">
        <v>353</v>
      </c>
      <c r="D73" s="97" t="s">
        <v>413</v>
      </c>
      <c r="E73" s="97"/>
      <c r="F73" s="196"/>
      <c r="G73" s="166"/>
      <c r="H73" s="166"/>
      <c r="I73" s="166"/>
      <c r="J73" s="194"/>
      <c r="K73" s="166"/>
    </row>
    <row r="74" spans="1:11">
      <c r="A74" s="217" t="s">
        <v>398</v>
      </c>
      <c r="B74" s="97"/>
      <c r="C74" s="97"/>
      <c r="D74" s="97"/>
      <c r="E74" s="97"/>
      <c r="F74" s="196"/>
      <c r="G74" s="166"/>
      <c r="H74" s="166"/>
      <c r="I74" s="166"/>
      <c r="J74" s="194"/>
      <c r="K74" s="166"/>
    </row>
    <row r="75" spans="1:11">
      <c r="A75" s="197" t="s">
        <v>52</v>
      </c>
      <c r="B75" s="97" t="s">
        <v>178</v>
      </c>
      <c r="C75" s="97" t="s">
        <v>175</v>
      </c>
      <c r="D75" s="97" t="s">
        <v>414</v>
      </c>
      <c r="E75" s="97"/>
      <c r="F75" s="196" t="e">
        <f>#REF!+#REF!+#REF!+#REF!+#REF!</f>
        <v>#REF!</v>
      </c>
      <c r="G75" s="166" t="e">
        <f>#REF!</f>
        <v>#REF!</v>
      </c>
      <c r="H75" s="166" t="e">
        <f t="shared" si="0"/>
        <v>#REF!</v>
      </c>
      <c r="I75" s="166">
        <f>I76</f>
        <v>0</v>
      </c>
      <c r="J75" s="194">
        <f t="shared" si="1"/>
        <v>0</v>
      </c>
      <c r="K75" s="166">
        <f>K76</f>
        <v>0</v>
      </c>
    </row>
    <row r="76" spans="1:11" ht="25.5">
      <c r="A76" s="171" t="s">
        <v>293</v>
      </c>
      <c r="B76" s="97" t="s">
        <v>178</v>
      </c>
      <c r="C76" s="97" t="s">
        <v>175</v>
      </c>
      <c r="D76" s="97" t="s">
        <v>414</v>
      </c>
      <c r="E76" s="97"/>
      <c r="F76" s="196"/>
      <c r="G76" s="166"/>
      <c r="H76" s="166">
        <f t="shared" si="0"/>
        <v>0</v>
      </c>
      <c r="I76" s="166">
        <f>I77</f>
        <v>0</v>
      </c>
      <c r="J76" s="194">
        <f t="shared" si="1"/>
        <v>0</v>
      </c>
      <c r="K76" s="166">
        <v>0</v>
      </c>
    </row>
    <row r="77" spans="1:11" ht="25.5">
      <c r="A77" s="171" t="s">
        <v>185</v>
      </c>
      <c r="B77" s="97" t="s">
        <v>178</v>
      </c>
      <c r="C77" s="97" t="s">
        <v>175</v>
      </c>
      <c r="D77" s="97" t="s">
        <v>414</v>
      </c>
      <c r="E77" s="97" t="s">
        <v>179</v>
      </c>
      <c r="F77" s="196"/>
      <c r="G77" s="166"/>
      <c r="H77" s="166">
        <f t="shared" si="0"/>
        <v>0</v>
      </c>
      <c r="I77" s="166">
        <v>0</v>
      </c>
      <c r="J77" s="194">
        <f t="shared" si="1"/>
        <v>0</v>
      </c>
      <c r="K77" s="166">
        <v>0</v>
      </c>
    </row>
    <row r="78" spans="1:11" ht="25.5" hidden="1">
      <c r="A78" s="197" t="s">
        <v>431</v>
      </c>
      <c r="B78" s="97" t="s">
        <v>178</v>
      </c>
      <c r="C78" s="97" t="s">
        <v>175</v>
      </c>
      <c r="D78" s="97"/>
      <c r="E78" s="97"/>
      <c r="F78" s="196"/>
      <c r="G78" s="166"/>
      <c r="H78" s="166"/>
      <c r="I78" s="166"/>
      <c r="J78" s="194"/>
      <c r="K78" s="166"/>
    </row>
    <row r="79" spans="1:11" hidden="1">
      <c r="A79" s="127" t="s">
        <v>442</v>
      </c>
      <c r="B79" s="97"/>
      <c r="C79" s="97"/>
      <c r="D79" s="97"/>
      <c r="E79" s="97"/>
      <c r="F79" s="196"/>
      <c r="G79" s="166"/>
      <c r="H79" s="166"/>
      <c r="I79" s="166"/>
      <c r="J79" s="194"/>
      <c r="K79" s="166"/>
    </row>
    <row r="80" spans="1:11" hidden="1">
      <c r="A80" s="127" t="s">
        <v>443</v>
      </c>
      <c r="B80" s="97"/>
      <c r="C80" s="97"/>
      <c r="D80" s="97"/>
      <c r="E80" s="97"/>
      <c r="F80" s="196"/>
      <c r="G80" s="166"/>
      <c r="H80" s="166"/>
      <c r="I80" s="166"/>
      <c r="J80" s="194"/>
      <c r="K80" s="166"/>
    </row>
    <row r="81" spans="1:11" ht="25.5" hidden="1">
      <c r="A81" s="171" t="s">
        <v>185</v>
      </c>
      <c r="B81" s="97"/>
      <c r="C81" s="97"/>
      <c r="D81" s="97"/>
      <c r="E81" s="97"/>
      <c r="F81" s="196"/>
      <c r="G81" s="166"/>
      <c r="H81" s="166"/>
      <c r="I81" s="166"/>
      <c r="J81" s="194"/>
      <c r="K81" s="166"/>
    </row>
    <row r="82" spans="1:11" hidden="1">
      <c r="A82" s="127" t="s">
        <v>450</v>
      </c>
      <c r="B82" s="97"/>
      <c r="C82" s="97"/>
      <c r="D82" s="97"/>
      <c r="E82" s="97"/>
      <c r="F82" s="196"/>
      <c r="G82" s="166"/>
      <c r="H82" s="166"/>
      <c r="I82" s="166"/>
      <c r="J82" s="194"/>
      <c r="K82" s="166"/>
    </row>
    <row r="83" spans="1:11">
      <c r="A83" s="216" t="s">
        <v>187</v>
      </c>
      <c r="B83" s="97" t="s">
        <v>186</v>
      </c>
      <c r="C83" s="97"/>
      <c r="D83" s="97" t="s">
        <v>415</v>
      </c>
      <c r="E83" s="97"/>
      <c r="F83" s="196" t="e">
        <f>F84</f>
        <v>#REF!</v>
      </c>
      <c r="G83" s="166" t="e">
        <f>G84</f>
        <v>#REF!</v>
      </c>
      <c r="H83" s="166" t="e">
        <f t="shared" si="0"/>
        <v>#REF!</v>
      </c>
      <c r="I83" s="166">
        <f>I84</f>
        <v>422.98</v>
      </c>
      <c r="J83" s="194">
        <f t="shared" si="1"/>
        <v>41.759999999999991</v>
      </c>
      <c r="K83" s="166">
        <f>K84</f>
        <v>464.74</v>
      </c>
    </row>
    <row r="84" spans="1:11">
      <c r="A84" s="197" t="s">
        <v>46</v>
      </c>
      <c r="B84" s="97" t="s">
        <v>186</v>
      </c>
      <c r="C84" s="97" t="s">
        <v>186</v>
      </c>
      <c r="D84" s="97" t="s">
        <v>415</v>
      </c>
      <c r="E84" s="97"/>
      <c r="F84" s="196" t="e">
        <f>#REF!+#REF!</f>
        <v>#REF!</v>
      </c>
      <c r="G84" s="166" t="e">
        <f>#REF!</f>
        <v>#REF!</v>
      </c>
      <c r="H84" s="166" t="e">
        <f t="shared" si="0"/>
        <v>#REF!</v>
      </c>
      <c r="I84" s="166">
        <f>I85</f>
        <v>422.98</v>
      </c>
      <c r="J84" s="194">
        <f t="shared" si="1"/>
        <v>41.759999999999991</v>
      </c>
      <c r="K84" s="166">
        <f>K85</f>
        <v>464.74</v>
      </c>
    </row>
    <row r="85" spans="1:11">
      <c r="A85" s="171" t="s">
        <v>294</v>
      </c>
      <c r="B85" s="97" t="s">
        <v>186</v>
      </c>
      <c r="C85" s="97" t="s">
        <v>186</v>
      </c>
      <c r="D85" s="97" t="s">
        <v>415</v>
      </c>
      <c r="E85" s="97"/>
      <c r="F85" s="196"/>
      <c r="G85" s="166"/>
      <c r="H85" s="166">
        <f t="shared" si="0"/>
        <v>464.74</v>
      </c>
      <c r="I85" s="166">
        <f>I86</f>
        <v>422.98</v>
      </c>
      <c r="J85" s="194">
        <f t="shared" si="1"/>
        <v>41.759999999999991</v>
      </c>
      <c r="K85" s="166">
        <f>K86</f>
        <v>464.74</v>
      </c>
    </row>
    <row r="86" spans="1:11" ht="25.5">
      <c r="A86" s="171" t="s">
        <v>295</v>
      </c>
      <c r="B86" s="97" t="s">
        <v>186</v>
      </c>
      <c r="C86" s="97" t="s">
        <v>186</v>
      </c>
      <c r="D86" s="97" t="s">
        <v>415</v>
      </c>
      <c r="E86" s="97"/>
      <c r="F86" s="196"/>
      <c r="G86" s="166"/>
      <c r="H86" s="166">
        <f t="shared" si="0"/>
        <v>464.74</v>
      </c>
      <c r="I86" s="166">
        <f>I87+I90</f>
        <v>422.98</v>
      </c>
      <c r="J86" s="194">
        <f t="shared" si="1"/>
        <v>41.759999999999991</v>
      </c>
      <c r="K86" s="166">
        <f>K87+K90</f>
        <v>464.74</v>
      </c>
    </row>
    <row r="87" spans="1:11" ht="25.5">
      <c r="A87" s="198" t="s">
        <v>296</v>
      </c>
      <c r="B87" s="97" t="s">
        <v>186</v>
      </c>
      <c r="C87" s="97" t="s">
        <v>186</v>
      </c>
      <c r="D87" s="97" t="s">
        <v>415</v>
      </c>
      <c r="E87" s="97"/>
      <c r="F87" s="196"/>
      <c r="G87" s="166"/>
      <c r="H87" s="166">
        <f t="shared" si="0"/>
        <v>464.74</v>
      </c>
      <c r="I87" s="166">
        <f>I88+I89</f>
        <v>422.98</v>
      </c>
      <c r="J87" s="194">
        <f t="shared" si="1"/>
        <v>41.759999999999991</v>
      </c>
      <c r="K87" s="166">
        <f>K88+K89</f>
        <v>464.74</v>
      </c>
    </row>
    <row r="88" spans="1:11">
      <c r="A88" s="198" t="s">
        <v>273</v>
      </c>
      <c r="B88" s="97" t="s">
        <v>186</v>
      </c>
      <c r="C88" s="97" t="s">
        <v>186</v>
      </c>
      <c r="D88" s="97" t="s">
        <v>415</v>
      </c>
      <c r="E88" s="199" t="s">
        <v>184</v>
      </c>
      <c r="F88" s="196"/>
      <c r="G88" s="166"/>
      <c r="H88" s="166">
        <f t="shared" si="0"/>
        <v>356.94</v>
      </c>
      <c r="I88" s="166">
        <v>324.87</v>
      </c>
      <c r="J88" s="194">
        <f t="shared" si="1"/>
        <v>32.069999999999993</v>
      </c>
      <c r="K88" s="166">
        <v>356.94</v>
      </c>
    </row>
    <row r="89" spans="1:11" ht="38.25">
      <c r="A89" s="198" t="s">
        <v>297</v>
      </c>
      <c r="B89" s="97" t="s">
        <v>186</v>
      </c>
      <c r="C89" s="97" t="s">
        <v>186</v>
      </c>
      <c r="D89" s="97" t="s">
        <v>415</v>
      </c>
      <c r="E89" s="199" t="s">
        <v>274</v>
      </c>
      <c r="F89" s="196"/>
      <c r="G89" s="166"/>
      <c r="H89" s="166">
        <f t="shared" si="0"/>
        <v>107.8</v>
      </c>
      <c r="I89" s="166">
        <v>98.11</v>
      </c>
      <c r="J89" s="194">
        <f t="shared" si="1"/>
        <v>9.6899999999999977</v>
      </c>
      <c r="K89" s="166">
        <v>107.8</v>
      </c>
    </row>
    <row r="90" spans="1:11">
      <c r="A90" s="171" t="s">
        <v>298</v>
      </c>
      <c r="B90" s="97" t="s">
        <v>186</v>
      </c>
      <c r="C90" s="97" t="s">
        <v>186</v>
      </c>
      <c r="D90" s="97" t="s">
        <v>415</v>
      </c>
      <c r="E90" s="97"/>
      <c r="F90" s="196"/>
      <c r="G90" s="166"/>
      <c r="H90" s="166">
        <f t="shared" si="0"/>
        <v>0</v>
      </c>
      <c r="I90" s="166">
        <v>0</v>
      </c>
      <c r="J90" s="194">
        <f t="shared" si="1"/>
        <v>0</v>
      </c>
      <c r="K90" s="166">
        <f>K91</f>
        <v>0</v>
      </c>
    </row>
    <row r="91" spans="1:11" ht="25.5">
      <c r="A91" s="171" t="s">
        <v>185</v>
      </c>
      <c r="B91" s="97" t="s">
        <v>186</v>
      </c>
      <c r="C91" s="97" t="s">
        <v>186</v>
      </c>
      <c r="D91" s="97" t="s">
        <v>415</v>
      </c>
      <c r="E91" s="97" t="s">
        <v>179</v>
      </c>
      <c r="F91" s="196"/>
      <c r="G91" s="166"/>
      <c r="H91" s="166">
        <f t="shared" si="0"/>
        <v>0</v>
      </c>
      <c r="I91" s="166">
        <v>0</v>
      </c>
      <c r="J91" s="194">
        <f t="shared" si="1"/>
        <v>0</v>
      </c>
      <c r="K91" s="166">
        <v>0</v>
      </c>
    </row>
    <row r="92" spans="1:11" ht="25.5">
      <c r="A92" s="216" t="s">
        <v>189</v>
      </c>
      <c r="B92" s="97" t="s">
        <v>188</v>
      </c>
      <c r="C92" s="97"/>
      <c r="D92" s="97"/>
      <c r="E92" s="97"/>
      <c r="F92" s="196" t="e">
        <f>F93</f>
        <v>#REF!</v>
      </c>
      <c r="G92" s="166" t="e">
        <f>G93</f>
        <v>#REF!</v>
      </c>
      <c r="H92" s="166" t="e">
        <f t="shared" si="0"/>
        <v>#REF!</v>
      </c>
      <c r="I92" s="166">
        <f>I93</f>
        <v>25.2</v>
      </c>
      <c r="J92" s="194">
        <f t="shared" si="1"/>
        <v>317.3</v>
      </c>
      <c r="K92" s="166">
        <f>K93</f>
        <v>342.5</v>
      </c>
    </row>
    <row r="93" spans="1:11">
      <c r="A93" s="216" t="s">
        <v>190</v>
      </c>
      <c r="B93" s="97" t="s">
        <v>188</v>
      </c>
      <c r="C93" s="97" t="s">
        <v>168</v>
      </c>
      <c r="D93" s="97" t="s">
        <v>416</v>
      </c>
      <c r="E93" s="97"/>
      <c r="F93" s="196" t="e">
        <f>#REF!+#REF!</f>
        <v>#REF!</v>
      </c>
      <c r="G93" s="166" t="e">
        <f>#REF!</f>
        <v>#REF!</v>
      </c>
      <c r="H93" s="166" t="e">
        <f t="shared" si="0"/>
        <v>#REF!</v>
      </c>
      <c r="I93" s="166">
        <f>I94</f>
        <v>25.2</v>
      </c>
      <c r="J93" s="194">
        <f t="shared" si="1"/>
        <v>317.3</v>
      </c>
      <c r="K93" s="166">
        <f>K94</f>
        <v>342.5</v>
      </c>
    </row>
    <row r="94" spans="1:11" ht="51">
      <c r="A94" s="98" t="s">
        <v>453</v>
      </c>
      <c r="B94" s="97" t="s">
        <v>188</v>
      </c>
      <c r="C94" s="97" t="s">
        <v>168</v>
      </c>
      <c r="D94" s="97" t="s">
        <v>416</v>
      </c>
      <c r="E94" s="97"/>
      <c r="F94" s="196"/>
      <c r="G94" s="166"/>
      <c r="H94" s="166">
        <f t="shared" si="0"/>
        <v>342.5</v>
      </c>
      <c r="I94" s="166">
        <f>I98+I95</f>
        <v>25.2</v>
      </c>
      <c r="J94" s="194">
        <f t="shared" si="1"/>
        <v>317.3</v>
      </c>
      <c r="K94" s="166">
        <f>K98+K95</f>
        <v>342.5</v>
      </c>
    </row>
    <row r="95" spans="1:11" hidden="1">
      <c r="A95" s="171" t="s">
        <v>301</v>
      </c>
      <c r="B95" s="97" t="s">
        <v>188</v>
      </c>
      <c r="C95" s="97" t="s">
        <v>168</v>
      </c>
      <c r="D95" s="97"/>
      <c r="E95" s="97"/>
      <c r="F95" s="196"/>
      <c r="G95" s="166"/>
      <c r="H95" s="166">
        <f t="shared" ref="H95:H97" si="4">K95-G95</f>
        <v>0</v>
      </c>
      <c r="I95" s="166">
        <f>I96+I97</f>
        <v>0</v>
      </c>
      <c r="J95" s="194">
        <f t="shared" si="1"/>
        <v>0</v>
      </c>
      <c r="K95" s="166">
        <f>K96+K97</f>
        <v>0</v>
      </c>
    </row>
    <row r="96" spans="1:11" hidden="1">
      <c r="A96" s="198" t="s">
        <v>273</v>
      </c>
      <c r="B96" s="97" t="s">
        <v>188</v>
      </c>
      <c r="C96" s="97" t="s">
        <v>168</v>
      </c>
      <c r="D96" s="97"/>
      <c r="E96" s="199" t="s">
        <v>184</v>
      </c>
      <c r="F96" s="196"/>
      <c r="G96" s="166"/>
      <c r="H96" s="166">
        <f t="shared" si="4"/>
        <v>0</v>
      </c>
      <c r="I96" s="166">
        <v>0</v>
      </c>
      <c r="J96" s="194">
        <f t="shared" si="1"/>
        <v>0</v>
      </c>
      <c r="K96" s="166">
        <v>0</v>
      </c>
    </row>
    <row r="97" spans="1:11" ht="38.25" hidden="1">
      <c r="A97" s="198" t="s">
        <v>297</v>
      </c>
      <c r="B97" s="97" t="s">
        <v>188</v>
      </c>
      <c r="C97" s="97" t="s">
        <v>168</v>
      </c>
      <c r="D97" s="97"/>
      <c r="E97" s="199" t="s">
        <v>274</v>
      </c>
      <c r="F97" s="196"/>
      <c r="G97" s="166"/>
      <c r="H97" s="166">
        <f t="shared" si="4"/>
        <v>0</v>
      </c>
      <c r="I97" s="166">
        <v>0</v>
      </c>
      <c r="J97" s="194">
        <f t="shared" si="1"/>
        <v>0</v>
      </c>
      <c r="K97" s="166">
        <v>0</v>
      </c>
    </row>
    <row r="98" spans="1:11" ht="25.5">
      <c r="A98" s="98" t="s">
        <v>452</v>
      </c>
      <c r="B98" s="97" t="s">
        <v>188</v>
      </c>
      <c r="C98" s="97" t="s">
        <v>168</v>
      </c>
      <c r="D98" s="97" t="s">
        <v>416</v>
      </c>
      <c r="E98" s="97"/>
      <c r="F98" s="196"/>
      <c r="G98" s="166"/>
      <c r="H98" s="166">
        <f t="shared" si="0"/>
        <v>342.5</v>
      </c>
      <c r="I98" s="166">
        <f>I99</f>
        <v>25.2</v>
      </c>
      <c r="J98" s="194">
        <f t="shared" si="1"/>
        <v>317.3</v>
      </c>
      <c r="K98" s="166">
        <f>K99</f>
        <v>342.5</v>
      </c>
    </row>
    <row r="99" spans="1:11">
      <c r="A99" s="171" t="s">
        <v>300</v>
      </c>
      <c r="B99" s="97" t="s">
        <v>188</v>
      </c>
      <c r="C99" s="97" t="s">
        <v>168</v>
      </c>
      <c r="D99" s="97" t="s">
        <v>416</v>
      </c>
      <c r="E99" s="97"/>
      <c r="F99" s="196"/>
      <c r="G99" s="166"/>
      <c r="H99" s="166">
        <f t="shared" si="0"/>
        <v>342.5</v>
      </c>
      <c r="I99" s="166">
        <v>25.2</v>
      </c>
      <c r="J99" s="194">
        <f t="shared" si="1"/>
        <v>317.3</v>
      </c>
      <c r="K99" s="166">
        <v>342.5</v>
      </c>
    </row>
    <row r="100" spans="1:11" hidden="1">
      <c r="A100" s="197" t="s">
        <v>191</v>
      </c>
      <c r="B100" s="97" t="s">
        <v>183</v>
      </c>
      <c r="C100" s="97"/>
      <c r="D100" s="97"/>
      <c r="E100" s="97"/>
      <c r="F100" s="196" t="e">
        <f>F101+F104</f>
        <v>#REF!</v>
      </c>
      <c r="G100" s="166" t="e">
        <f>G101+G104</f>
        <v>#REF!</v>
      </c>
      <c r="H100" s="166" t="e">
        <f t="shared" si="0"/>
        <v>#REF!</v>
      </c>
      <c r="I100" s="166">
        <f>I101+I104</f>
        <v>0</v>
      </c>
      <c r="J100" s="194">
        <f t="shared" si="1"/>
        <v>0</v>
      </c>
      <c r="K100" s="166">
        <f>K101+K104</f>
        <v>0</v>
      </c>
    </row>
    <row r="101" spans="1:11" hidden="1">
      <c r="A101" s="197" t="s">
        <v>119</v>
      </c>
      <c r="B101" s="97" t="s">
        <v>183</v>
      </c>
      <c r="C101" s="97" t="s">
        <v>170</v>
      </c>
      <c r="D101" s="97"/>
      <c r="E101" s="97"/>
      <c r="F101" s="196" t="e">
        <f>#REF!+F102</f>
        <v>#REF!</v>
      </c>
      <c r="G101" s="166">
        <f>G102</f>
        <v>0</v>
      </c>
      <c r="H101" s="166">
        <f t="shared" si="0"/>
        <v>0</v>
      </c>
      <c r="I101" s="166">
        <f>I102</f>
        <v>0</v>
      </c>
      <c r="J101" s="194">
        <f t="shared" si="1"/>
        <v>0</v>
      </c>
      <c r="K101" s="166">
        <f>K102</f>
        <v>0</v>
      </c>
    </row>
    <row r="102" spans="1:11" ht="25.5" hidden="1">
      <c r="A102" s="95" t="s">
        <v>302</v>
      </c>
      <c r="B102" s="97" t="s">
        <v>183</v>
      </c>
      <c r="C102" s="97" t="s">
        <v>170</v>
      </c>
      <c r="D102" s="97"/>
      <c r="E102" s="97"/>
      <c r="F102" s="196">
        <f>F103</f>
        <v>0</v>
      </c>
      <c r="G102" s="166">
        <f>G103</f>
        <v>0</v>
      </c>
      <c r="H102" s="166">
        <f t="shared" si="0"/>
        <v>0</v>
      </c>
      <c r="I102" s="166">
        <f>I103</f>
        <v>0</v>
      </c>
      <c r="J102" s="194">
        <f t="shared" si="1"/>
        <v>0</v>
      </c>
      <c r="K102" s="166">
        <f>K103</f>
        <v>0</v>
      </c>
    </row>
    <row r="103" spans="1:11" ht="25.5" hidden="1">
      <c r="A103" s="171" t="s">
        <v>185</v>
      </c>
      <c r="B103" s="97" t="s">
        <v>183</v>
      </c>
      <c r="C103" s="97" t="s">
        <v>170</v>
      </c>
      <c r="D103" s="97"/>
      <c r="E103" s="97" t="s">
        <v>179</v>
      </c>
      <c r="F103" s="196"/>
      <c r="G103" s="166">
        <f>F103</f>
        <v>0</v>
      </c>
      <c r="H103" s="166">
        <f t="shared" si="0"/>
        <v>0</v>
      </c>
      <c r="I103" s="166">
        <v>0</v>
      </c>
      <c r="J103" s="194">
        <f t="shared" si="1"/>
        <v>0</v>
      </c>
      <c r="K103" s="166">
        <v>0</v>
      </c>
    </row>
    <row r="104" spans="1:11" hidden="1">
      <c r="A104" s="197" t="s">
        <v>123</v>
      </c>
      <c r="B104" s="97" t="s">
        <v>183</v>
      </c>
      <c r="C104" s="97" t="s">
        <v>178</v>
      </c>
      <c r="D104" s="97"/>
      <c r="E104" s="97"/>
      <c r="F104" s="196" t="e">
        <f>#REF!+F105</f>
        <v>#REF!</v>
      </c>
      <c r="G104" s="166" t="e">
        <f>G105</f>
        <v>#REF!</v>
      </c>
      <c r="H104" s="166" t="e">
        <f t="shared" si="0"/>
        <v>#REF!</v>
      </c>
      <c r="I104" s="166">
        <f>I106</f>
        <v>0</v>
      </c>
      <c r="J104" s="194">
        <f t="shared" si="1"/>
        <v>0</v>
      </c>
      <c r="K104" s="166">
        <f>K106</f>
        <v>0</v>
      </c>
    </row>
    <row r="105" spans="1:11" ht="51" hidden="1">
      <c r="A105" s="95" t="s">
        <v>364</v>
      </c>
      <c r="B105" s="97" t="s">
        <v>183</v>
      </c>
      <c r="C105" s="97" t="s">
        <v>178</v>
      </c>
      <c r="D105" s="97"/>
      <c r="E105" s="97"/>
      <c r="F105" s="196" t="e">
        <f>#REF!</f>
        <v>#REF!</v>
      </c>
      <c r="G105" s="166" t="e">
        <f>#REF!</f>
        <v>#REF!</v>
      </c>
      <c r="H105" s="166" t="e">
        <f t="shared" si="0"/>
        <v>#REF!</v>
      </c>
      <c r="I105" s="166">
        <f>I106</f>
        <v>0</v>
      </c>
      <c r="J105" s="194">
        <f t="shared" si="1"/>
        <v>0</v>
      </c>
      <c r="K105" s="166">
        <f>K106</f>
        <v>0</v>
      </c>
    </row>
    <row r="106" spans="1:11" hidden="1">
      <c r="A106" s="95" t="s">
        <v>303</v>
      </c>
      <c r="B106" s="97" t="s">
        <v>183</v>
      </c>
      <c r="C106" s="97" t="s">
        <v>178</v>
      </c>
      <c r="D106" s="97"/>
      <c r="E106" s="97"/>
      <c r="F106" s="196"/>
      <c r="G106" s="166"/>
      <c r="H106" s="166">
        <f t="shared" si="0"/>
        <v>0</v>
      </c>
      <c r="I106" s="166">
        <f>I107</f>
        <v>0</v>
      </c>
      <c r="J106" s="194">
        <f t="shared" ref="J106:J122" si="5">K106-I106</f>
        <v>0</v>
      </c>
      <c r="K106" s="166">
        <f>K107</f>
        <v>0</v>
      </c>
    </row>
    <row r="107" spans="1:11" ht="25.5" hidden="1">
      <c r="A107" s="171" t="s">
        <v>304</v>
      </c>
      <c r="B107" s="97" t="s">
        <v>183</v>
      </c>
      <c r="C107" s="97" t="s">
        <v>178</v>
      </c>
      <c r="D107" s="97"/>
      <c r="E107" s="97"/>
      <c r="F107" s="196"/>
      <c r="G107" s="166"/>
      <c r="H107" s="166">
        <f t="shared" si="0"/>
        <v>0</v>
      </c>
      <c r="I107" s="166">
        <f>I108</f>
        <v>0</v>
      </c>
      <c r="J107" s="194">
        <f t="shared" si="5"/>
        <v>0</v>
      </c>
      <c r="K107" s="166">
        <f>K108</f>
        <v>0</v>
      </c>
    </row>
    <row r="108" spans="1:11" ht="25.5" hidden="1">
      <c r="A108" s="198" t="s">
        <v>305</v>
      </c>
      <c r="B108" s="97" t="s">
        <v>183</v>
      </c>
      <c r="C108" s="97" t="s">
        <v>178</v>
      </c>
      <c r="D108" s="97"/>
      <c r="E108" s="97"/>
      <c r="F108" s="196"/>
      <c r="G108" s="166"/>
      <c r="H108" s="166">
        <f t="shared" si="0"/>
        <v>0</v>
      </c>
      <c r="I108" s="166">
        <f>I109+I110</f>
        <v>0</v>
      </c>
      <c r="J108" s="194">
        <f t="shared" si="5"/>
        <v>0</v>
      </c>
      <c r="K108" s="166">
        <f>K109+K110</f>
        <v>0</v>
      </c>
    </row>
    <row r="109" spans="1:11" hidden="1">
      <c r="A109" s="198" t="s">
        <v>273</v>
      </c>
      <c r="B109" s="97" t="s">
        <v>183</v>
      </c>
      <c r="C109" s="97" t="s">
        <v>178</v>
      </c>
      <c r="D109" s="97"/>
      <c r="E109" s="199" t="s">
        <v>184</v>
      </c>
      <c r="F109" s="196"/>
      <c r="G109" s="166"/>
      <c r="H109" s="166">
        <f t="shared" si="0"/>
        <v>0</v>
      </c>
      <c r="I109" s="166">
        <v>0</v>
      </c>
      <c r="J109" s="194">
        <f t="shared" si="5"/>
        <v>0</v>
      </c>
      <c r="K109" s="166">
        <v>0</v>
      </c>
    </row>
    <row r="110" spans="1:11" ht="38.25" hidden="1">
      <c r="A110" s="198" t="s">
        <v>297</v>
      </c>
      <c r="B110" s="97" t="s">
        <v>183</v>
      </c>
      <c r="C110" s="97" t="s">
        <v>178</v>
      </c>
      <c r="D110" s="97"/>
      <c r="E110" s="199" t="s">
        <v>274</v>
      </c>
      <c r="F110" s="196"/>
      <c r="G110" s="166"/>
      <c r="H110" s="166">
        <f t="shared" si="0"/>
        <v>0</v>
      </c>
      <c r="I110" s="166">
        <v>0</v>
      </c>
      <c r="J110" s="194">
        <f t="shared" si="5"/>
        <v>0</v>
      </c>
      <c r="K110" s="166">
        <v>0</v>
      </c>
    </row>
    <row r="111" spans="1:11" ht="25.5">
      <c r="A111" s="171" t="s">
        <v>185</v>
      </c>
      <c r="B111" s="97" t="s">
        <v>188</v>
      </c>
      <c r="C111" s="97" t="s">
        <v>168</v>
      </c>
      <c r="D111" s="97" t="s">
        <v>416</v>
      </c>
      <c r="E111" s="199" t="s">
        <v>179</v>
      </c>
      <c r="F111" s="196"/>
      <c r="G111" s="166"/>
      <c r="H111" s="166"/>
      <c r="I111" s="166"/>
      <c r="J111" s="194"/>
      <c r="K111" s="166">
        <v>342.5</v>
      </c>
    </row>
    <row r="112" spans="1:11">
      <c r="A112" s="216" t="s">
        <v>191</v>
      </c>
      <c r="B112" s="97"/>
      <c r="C112" s="97"/>
      <c r="D112" s="97"/>
      <c r="E112" s="199"/>
      <c r="F112" s="196"/>
      <c r="G112" s="166"/>
      <c r="H112" s="166"/>
      <c r="I112" s="166"/>
      <c r="J112" s="194"/>
      <c r="K112" s="166"/>
    </row>
    <row r="113" spans="1:11">
      <c r="A113" s="171" t="s">
        <v>301</v>
      </c>
      <c r="B113" s="97"/>
      <c r="C113" s="97"/>
      <c r="D113" s="97"/>
      <c r="E113" s="199"/>
      <c r="F113" s="196"/>
      <c r="G113" s="166"/>
      <c r="H113" s="166"/>
      <c r="I113" s="166"/>
      <c r="J113" s="194"/>
      <c r="K113" s="166"/>
    </row>
    <row r="114" spans="1:11">
      <c r="A114" s="197" t="s">
        <v>123</v>
      </c>
      <c r="B114" s="97" t="s">
        <v>183</v>
      </c>
      <c r="C114" s="97" t="s">
        <v>178</v>
      </c>
      <c r="D114" s="97" t="s">
        <v>417</v>
      </c>
      <c r="E114" s="199"/>
      <c r="F114" s="196"/>
      <c r="G114" s="166"/>
      <c r="H114" s="166"/>
      <c r="I114" s="166">
        <f>I115+I116</f>
        <v>1904.42</v>
      </c>
      <c r="J114" s="194">
        <f t="shared" si="5"/>
        <v>141.45999999999981</v>
      </c>
      <c r="K114" s="166">
        <f>K115</f>
        <v>2045.8799999999999</v>
      </c>
    </row>
    <row r="115" spans="1:11">
      <c r="A115" s="95" t="s">
        <v>303</v>
      </c>
      <c r="B115" s="97" t="s">
        <v>183</v>
      </c>
      <c r="C115" s="97" t="s">
        <v>178</v>
      </c>
      <c r="D115" s="97" t="s">
        <v>417</v>
      </c>
      <c r="E115" s="199"/>
      <c r="F115" s="196"/>
      <c r="G115" s="166"/>
      <c r="H115" s="166"/>
      <c r="I115" s="166">
        <v>1461.92</v>
      </c>
      <c r="J115" s="194">
        <f t="shared" si="5"/>
        <v>583.95999999999981</v>
      </c>
      <c r="K115" s="166">
        <f>K116</f>
        <v>2045.8799999999999</v>
      </c>
    </row>
    <row r="116" spans="1:11" ht="25.5">
      <c r="A116" s="171" t="s">
        <v>304</v>
      </c>
      <c r="B116" s="97" t="s">
        <v>183</v>
      </c>
      <c r="C116" s="97" t="s">
        <v>178</v>
      </c>
      <c r="D116" s="97" t="s">
        <v>417</v>
      </c>
      <c r="E116" s="199"/>
      <c r="F116" s="196"/>
      <c r="G116" s="166"/>
      <c r="H116" s="166"/>
      <c r="I116" s="166">
        <v>442.5</v>
      </c>
      <c r="J116" s="194">
        <f t="shared" si="5"/>
        <v>1603.3799999999999</v>
      </c>
      <c r="K116" s="166">
        <f>K117</f>
        <v>2045.8799999999999</v>
      </c>
    </row>
    <row r="117" spans="1:11" ht="25.5">
      <c r="A117" s="198" t="s">
        <v>305</v>
      </c>
      <c r="B117" s="97" t="s">
        <v>183</v>
      </c>
      <c r="C117" s="97" t="s">
        <v>178</v>
      </c>
      <c r="D117" s="97" t="s">
        <v>417</v>
      </c>
      <c r="E117" s="199"/>
      <c r="F117" s="196"/>
      <c r="G117" s="166"/>
      <c r="H117" s="166"/>
      <c r="I117" s="166"/>
      <c r="J117" s="194"/>
      <c r="K117" s="166">
        <f>K118+K119</f>
        <v>2045.8799999999999</v>
      </c>
    </row>
    <row r="118" spans="1:11">
      <c r="A118" s="198" t="s">
        <v>273</v>
      </c>
      <c r="B118" s="97" t="s">
        <v>183</v>
      </c>
      <c r="C118" s="97" t="s">
        <v>178</v>
      </c>
      <c r="D118" s="97" t="s">
        <v>417</v>
      </c>
      <c r="E118" s="199" t="s">
        <v>184</v>
      </c>
      <c r="F118" s="196"/>
      <c r="G118" s="166"/>
      <c r="H118" s="166"/>
      <c r="I118" s="166"/>
      <c r="J118" s="194"/>
      <c r="K118" s="166">
        <v>1571.35</v>
      </c>
    </row>
    <row r="119" spans="1:11" ht="38.25">
      <c r="A119" s="198" t="s">
        <v>297</v>
      </c>
      <c r="B119" s="97" t="s">
        <v>183</v>
      </c>
      <c r="C119" s="97" t="s">
        <v>178</v>
      </c>
      <c r="D119" s="97" t="s">
        <v>417</v>
      </c>
      <c r="E119" s="199" t="s">
        <v>274</v>
      </c>
      <c r="F119" s="196"/>
      <c r="G119" s="166"/>
      <c r="H119" s="166"/>
      <c r="I119" s="166"/>
      <c r="J119" s="194"/>
      <c r="K119" s="166">
        <v>474.53</v>
      </c>
    </row>
    <row r="120" spans="1:11" ht="13.5" customHeight="1">
      <c r="A120" s="95" t="s">
        <v>192</v>
      </c>
      <c r="B120" s="97" t="s">
        <v>193</v>
      </c>
      <c r="C120" s="97" t="s">
        <v>193</v>
      </c>
      <c r="D120" s="97" t="s">
        <v>194</v>
      </c>
      <c r="E120" s="97" t="s">
        <v>171</v>
      </c>
      <c r="F120" s="196">
        <v>0</v>
      </c>
      <c r="G120" s="166">
        <v>139.80000000000001</v>
      </c>
      <c r="H120" s="166">
        <f t="shared" si="0"/>
        <v>-139.80000000000001</v>
      </c>
      <c r="I120" s="166">
        <v>127</v>
      </c>
      <c r="J120" s="194">
        <f t="shared" si="5"/>
        <v>-127</v>
      </c>
      <c r="K120" s="166">
        <v>0</v>
      </c>
    </row>
    <row r="121" spans="1:11">
      <c r="A121" s="95" t="s">
        <v>192</v>
      </c>
      <c r="B121" s="97"/>
      <c r="C121" s="97"/>
      <c r="D121" s="97"/>
      <c r="E121" s="97"/>
      <c r="F121" s="196"/>
      <c r="G121" s="166"/>
      <c r="H121" s="166">
        <f t="shared" si="0"/>
        <v>0</v>
      </c>
      <c r="I121" s="166"/>
      <c r="J121" s="194">
        <f t="shared" si="5"/>
        <v>0</v>
      </c>
      <c r="K121" s="166"/>
    </row>
    <row r="122" spans="1:11">
      <c r="A122" s="336" t="s">
        <v>37</v>
      </c>
      <c r="B122" s="336"/>
      <c r="C122" s="336"/>
      <c r="D122" s="336"/>
      <c r="E122" s="336"/>
      <c r="F122" s="196" t="e">
        <f>F8+F54+#REF!+F60+F83+F92+F100+F120</f>
        <v>#REF!</v>
      </c>
      <c r="G122" s="201" t="e">
        <f>G8+G54+G60+G83+G92+G100+G120</f>
        <v>#REF!</v>
      </c>
      <c r="H122" s="166" t="e">
        <f t="shared" ref="H122" si="6">K122-G122</f>
        <v>#REF!</v>
      </c>
      <c r="I122" s="166">
        <f>I8+I54+I60+I83+I92+I100+I114+I120</f>
        <v>5272.5</v>
      </c>
      <c r="J122" s="194">
        <f t="shared" si="5"/>
        <v>885.40000000000055</v>
      </c>
      <c r="K122" s="166">
        <f>K8+ K33+K54+K60+K83+K92+K100+K114</f>
        <v>6157.9000000000005</v>
      </c>
    </row>
    <row r="123" spans="1:11">
      <c r="A123" s="202"/>
      <c r="B123" s="203"/>
      <c r="C123" s="203"/>
      <c r="D123" s="203"/>
      <c r="E123" s="203"/>
      <c r="F123" s="203"/>
      <c r="G123" s="204">
        <v>5067.6000000000004</v>
      </c>
      <c r="H123" s="205"/>
      <c r="I123" s="205"/>
      <c r="J123" s="205"/>
      <c r="K123" s="206"/>
    </row>
    <row r="124" spans="1:11">
      <c r="G124" s="106" t="e">
        <f>G123-G122</f>
        <v>#REF!</v>
      </c>
    </row>
    <row r="126" spans="1:11">
      <c r="K126" s="106">
        <v>0</v>
      </c>
    </row>
    <row r="129" spans="8:11">
      <c r="H129" s="107"/>
      <c r="I129" s="107"/>
      <c r="J129" s="107"/>
      <c r="K129" s="108"/>
    </row>
  </sheetData>
  <mergeCells count="4">
    <mergeCell ref="E1:L1"/>
    <mergeCell ref="M1:N1"/>
    <mergeCell ref="A122:E122"/>
    <mergeCell ref="A3:K3"/>
  </mergeCells>
  <pageMargins left="1.1417322834645669" right="0.19685039370078741" top="0.59055118110236227" bottom="0.27559055118110237" header="0.31496062992125984" footer="0.31496062992125984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98"/>
  <sheetViews>
    <sheetView workbookViewId="0">
      <selection activeCell="E8" sqref="E8"/>
    </sheetView>
  </sheetViews>
  <sheetFormatPr defaultColWidth="36" defaultRowHeight="12.75"/>
  <cols>
    <col min="1" max="1" width="57.7109375" style="25" customWidth="1"/>
    <col min="2" max="2" width="7.42578125" style="27" customWidth="1"/>
    <col min="3" max="3" width="6.7109375" style="27" customWidth="1"/>
    <col min="4" max="4" width="16.42578125" style="27" customWidth="1"/>
    <col min="5" max="5" width="7.85546875" style="27" customWidth="1"/>
    <col min="6" max="6" width="0.28515625" style="27" hidden="1" customWidth="1"/>
    <col min="7" max="7" width="20.28515625" style="106" hidden="1" customWidth="1"/>
    <col min="8" max="10" width="16.140625" style="105" hidden="1" customWidth="1"/>
    <col min="11" max="11" width="15.140625" style="105" customWidth="1"/>
    <col min="12" max="12" width="17.140625" style="106" customWidth="1"/>
    <col min="13" max="13" width="9.140625" style="28" hidden="1" customWidth="1"/>
    <col min="14" max="256" width="9.140625" style="28" customWidth="1"/>
    <col min="257" max="257" width="3.5703125" style="28" customWidth="1"/>
    <col min="258" max="16384" width="36" style="28"/>
  </cols>
  <sheetData>
    <row r="1" spans="1:15" ht="99" customHeight="1">
      <c r="A1" s="2"/>
      <c r="B1" s="2"/>
      <c r="E1" s="338" t="s">
        <v>564</v>
      </c>
      <c r="F1" s="338"/>
      <c r="G1" s="338"/>
      <c r="H1" s="338"/>
      <c r="I1" s="338"/>
      <c r="J1" s="338"/>
      <c r="K1" s="338"/>
      <c r="L1" s="338"/>
      <c r="M1" s="338"/>
      <c r="N1" s="335"/>
      <c r="O1" s="335"/>
    </row>
    <row r="2" spans="1:15" ht="16.5" customHeight="1">
      <c r="F2" s="77"/>
      <c r="G2" s="84"/>
      <c r="H2" s="84"/>
      <c r="I2" s="84"/>
      <c r="J2" s="84"/>
      <c r="K2" s="84"/>
      <c r="L2" s="84"/>
    </row>
    <row r="3" spans="1:15" s="30" customFormat="1" ht="72.599999999999994" customHeight="1">
      <c r="A3" s="281" t="s">
        <v>534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5" s="29" customFormat="1" ht="15.75">
      <c r="A4" s="86"/>
      <c r="B4" s="86"/>
      <c r="C4" s="86"/>
      <c r="D4" s="87"/>
      <c r="E4" s="88"/>
      <c r="F4" s="88"/>
      <c r="G4" s="88"/>
      <c r="H4" s="88"/>
      <c r="I4" s="88"/>
      <c r="J4" s="88"/>
      <c r="K4" s="88"/>
      <c r="L4" s="129" t="s">
        <v>309</v>
      </c>
    </row>
    <row r="5" spans="1:15" s="50" customFormat="1" ht="81.75" customHeight="1">
      <c r="A5" s="64" t="s">
        <v>69</v>
      </c>
      <c r="B5" s="69" t="s">
        <v>162</v>
      </c>
      <c r="C5" s="69" t="s">
        <v>163</v>
      </c>
      <c r="D5" s="69" t="s">
        <v>164</v>
      </c>
      <c r="E5" s="69" t="s">
        <v>165</v>
      </c>
      <c r="F5" s="70" t="s">
        <v>10</v>
      </c>
      <c r="G5" s="89" t="s">
        <v>278</v>
      </c>
      <c r="H5" s="89" t="s">
        <v>10</v>
      </c>
      <c r="I5" s="90" t="s">
        <v>541</v>
      </c>
      <c r="J5" s="90" t="s">
        <v>347</v>
      </c>
      <c r="K5" s="90" t="s">
        <v>535</v>
      </c>
      <c r="L5" s="90" t="s">
        <v>526</v>
      </c>
    </row>
    <row r="6" spans="1:15" s="49" customFormat="1">
      <c r="A6" s="56">
        <v>1</v>
      </c>
      <c r="B6" s="69" t="s">
        <v>70</v>
      </c>
      <c r="C6" s="69" t="s">
        <v>71</v>
      </c>
      <c r="D6" s="69" t="s">
        <v>72</v>
      </c>
      <c r="E6" s="69" t="s">
        <v>73</v>
      </c>
      <c r="F6" s="56">
        <v>7</v>
      </c>
      <c r="G6" s="90">
        <v>8</v>
      </c>
      <c r="H6" s="90">
        <v>7</v>
      </c>
      <c r="I6" s="90"/>
      <c r="J6" s="90"/>
      <c r="K6" s="69" t="s">
        <v>318</v>
      </c>
      <c r="L6" s="130">
        <v>8</v>
      </c>
    </row>
    <row r="7" spans="1:15" s="49" customFormat="1">
      <c r="A7" s="217" t="s">
        <v>426</v>
      </c>
      <c r="B7" s="69"/>
      <c r="C7" s="69"/>
      <c r="D7" s="69"/>
      <c r="E7" s="69"/>
      <c r="F7" s="56"/>
      <c r="G7" s="90"/>
      <c r="H7" s="90"/>
      <c r="I7" s="90"/>
      <c r="J7" s="90"/>
      <c r="K7" s="69"/>
      <c r="L7" s="130"/>
    </row>
    <row r="8" spans="1:15" s="29" customFormat="1">
      <c r="A8" s="161" t="s">
        <v>166</v>
      </c>
      <c r="B8" s="162" t="s">
        <v>168</v>
      </c>
      <c r="C8" s="162"/>
      <c r="D8" s="162"/>
      <c r="E8" s="163"/>
      <c r="F8" s="164" t="e">
        <f>F9+F21+F33</f>
        <v>#REF!</v>
      </c>
      <c r="G8" s="165" t="e">
        <f>G9+G21+G33+G15</f>
        <v>#REF!</v>
      </c>
      <c r="H8" s="165" t="e">
        <f>L8-G8</f>
        <v>#REF!</v>
      </c>
      <c r="I8" s="194">
        <f>I9+I21+I33+I38</f>
        <v>2801.4500000000003</v>
      </c>
      <c r="J8" s="194">
        <f>K8-I8</f>
        <v>80.989999999999782</v>
      </c>
      <c r="K8" s="194">
        <f>K9+K21+K33+K38</f>
        <v>2882.44</v>
      </c>
      <c r="L8" s="194">
        <f>L9+L21+L33+L38</f>
        <v>2775.44</v>
      </c>
    </row>
    <row r="9" spans="1:15" s="29" customFormat="1" ht="34.5" customHeight="1">
      <c r="A9" s="72" t="s">
        <v>169</v>
      </c>
      <c r="B9" s="69" t="s">
        <v>168</v>
      </c>
      <c r="C9" s="69" t="s">
        <v>170</v>
      </c>
      <c r="D9" s="69"/>
      <c r="E9" s="70"/>
      <c r="F9" s="71" t="e">
        <f>#REF!+F10</f>
        <v>#REF!</v>
      </c>
      <c r="G9" s="89">
        <v>660</v>
      </c>
      <c r="H9" s="89">
        <f t="shared" ref="H9:H90" si="0">L9-G9</f>
        <v>216.75</v>
      </c>
      <c r="I9" s="166">
        <f>I10</f>
        <v>844.98</v>
      </c>
      <c r="J9" s="194">
        <f t="shared" ref="J9:J79" si="1">K9-I9</f>
        <v>31.769999999999982</v>
      </c>
      <c r="K9" s="166">
        <f>K10</f>
        <v>876.75</v>
      </c>
      <c r="L9" s="166">
        <f>L10</f>
        <v>876.75</v>
      </c>
    </row>
    <row r="10" spans="1:15" s="29" customFormat="1" ht="50.25" customHeight="1">
      <c r="A10" s="73" t="s">
        <v>355</v>
      </c>
      <c r="B10" s="74" t="s">
        <v>168</v>
      </c>
      <c r="C10" s="74" t="s">
        <v>170</v>
      </c>
      <c r="D10" s="74" t="s">
        <v>407</v>
      </c>
      <c r="E10" s="74"/>
      <c r="F10" s="71">
        <f t="shared" ref="F10" si="2">F11</f>
        <v>500</v>
      </c>
      <c r="G10" s="89">
        <f>G11</f>
        <v>0</v>
      </c>
      <c r="H10" s="89">
        <f t="shared" si="0"/>
        <v>876.75</v>
      </c>
      <c r="I10" s="166">
        <f>I11+I12</f>
        <v>844.98</v>
      </c>
      <c r="J10" s="194">
        <f t="shared" si="1"/>
        <v>31.769999999999982</v>
      </c>
      <c r="K10" s="166">
        <f>K11+K12</f>
        <v>876.75</v>
      </c>
      <c r="L10" s="166">
        <f>L11+L12</f>
        <v>876.75</v>
      </c>
    </row>
    <row r="11" spans="1:15" s="29" customFormat="1" ht="17.25" customHeight="1">
      <c r="A11" s="73" t="s">
        <v>280</v>
      </c>
      <c r="B11" s="74" t="s">
        <v>168</v>
      </c>
      <c r="C11" s="74" t="s">
        <v>170</v>
      </c>
      <c r="D11" s="74" t="s">
        <v>408</v>
      </c>
      <c r="E11" s="74" t="s">
        <v>172</v>
      </c>
      <c r="F11" s="71">
        <f>F13+F14</f>
        <v>500</v>
      </c>
      <c r="G11" s="89"/>
      <c r="H11" s="89">
        <f t="shared" si="0"/>
        <v>673.39</v>
      </c>
      <c r="I11" s="166">
        <v>648.99</v>
      </c>
      <c r="J11" s="194">
        <f t="shared" si="1"/>
        <v>24.399999999999977</v>
      </c>
      <c r="K11" s="166">
        <v>673.39</v>
      </c>
      <c r="L11" s="166">
        <v>673.39</v>
      </c>
    </row>
    <row r="12" spans="1:15" s="29" customFormat="1">
      <c r="A12" s="73" t="s">
        <v>281</v>
      </c>
      <c r="B12" s="74" t="s">
        <v>168</v>
      </c>
      <c r="C12" s="74" t="s">
        <v>170</v>
      </c>
      <c r="D12" s="74" t="s">
        <v>408</v>
      </c>
      <c r="E12" s="74" t="s">
        <v>271</v>
      </c>
      <c r="F12" s="92"/>
      <c r="G12" s="89"/>
      <c r="H12" s="89">
        <f t="shared" si="0"/>
        <v>203.36</v>
      </c>
      <c r="I12" s="166">
        <v>195.99</v>
      </c>
      <c r="J12" s="194">
        <f t="shared" si="1"/>
        <v>7.3700000000000045</v>
      </c>
      <c r="K12" s="166">
        <v>203.36</v>
      </c>
      <c r="L12" s="166">
        <v>203.36</v>
      </c>
    </row>
    <row r="13" spans="1:15" s="29" customFormat="1" ht="25.5">
      <c r="A13" s="73" t="s">
        <v>285</v>
      </c>
      <c r="B13" s="74" t="s">
        <v>168</v>
      </c>
      <c r="C13" s="74" t="s">
        <v>170</v>
      </c>
      <c r="D13" s="74" t="s">
        <v>408</v>
      </c>
      <c r="E13" s="74"/>
      <c r="F13" s="92">
        <v>500</v>
      </c>
      <c r="G13" s="89"/>
      <c r="H13" s="89">
        <f t="shared" si="0"/>
        <v>0</v>
      </c>
      <c r="I13" s="166">
        <v>0</v>
      </c>
      <c r="J13" s="194">
        <f t="shared" si="1"/>
        <v>0</v>
      </c>
      <c r="K13" s="166">
        <v>0</v>
      </c>
      <c r="L13" s="166">
        <v>0</v>
      </c>
      <c r="O13" s="28"/>
    </row>
    <row r="14" spans="1:15" s="29" customFormat="1">
      <c r="A14" s="73"/>
      <c r="B14" s="74" t="s">
        <v>168</v>
      </c>
      <c r="C14" s="74" t="s">
        <v>170</v>
      </c>
      <c r="D14" s="74" t="s">
        <v>408</v>
      </c>
      <c r="E14" s="74"/>
      <c r="F14" s="92"/>
      <c r="G14" s="89"/>
      <c r="H14" s="89">
        <f t="shared" si="0"/>
        <v>0</v>
      </c>
      <c r="I14" s="166">
        <v>0</v>
      </c>
      <c r="J14" s="194">
        <f t="shared" si="1"/>
        <v>0</v>
      </c>
      <c r="K14" s="166"/>
      <c r="L14" s="166"/>
      <c r="O14" s="28"/>
    </row>
    <row r="15" spans="1:15" s="51" customFormat="1" ht="38.25" hidden="1">
      <c r="A15" s="93" t="s">
        <v>65</v>
      </c>
      <c r="B15" s="94" t="s">
        <v>174</v>
      </c>
      <c r="C15" s="94" t="s">
        <v>175</v>
      </c>
      <c r="D15" s="94"/>
      <c r="E15" s="94"/>
      <c r="F15" s="71"/>
      <c r="G15" s="89" t="e">
        <f>#REF!</f>
        <v>#REF!</v>
      </c>
      <c r="H15" s="89">
        <f>L1</f>
        <v>0</v>
      </c>
      <c r="I15" s="166">
        <f t="shared" ref="I15:L17" si="3">I16</f>
        <v>0</v>
      </c>
      <c r="J15" s="194">
        <f t="shared" si="1"/>
        <v>0</v>
      </c>
      <c r="K15" s="166">
        <f t="shared" si="3"/>
        <v>0</v>
      </c>
      <c r="L15" s="166">
        <f t="shared" si="3"/>
        <v>0</v>
      </c>
      <c r="M15" s="29"/>
    </row>
    <row r="16" spans="1:15" s="51" customFormat="1" ht="42.75" hidden="1" customHeight="1">
      <c r="A16" s="93" t="s">
        <v>357</v>
      </c>
      <c r="B16" s="96" t="s">
        <v>168</v>
      </c>
      <c r="C16" s="96" t="s">
        <v>175</v>
      </c>
      <c r="D16" s="97" t="s">
        <v>270</v>
      </c>
      <c r="E16" s="75"/>
      <c r="F16" s="71"/>
      <c r="G16" s="89"/>
      <c r="H16" s="89"/>
      <c r="I16" s="166">
        <f t="shared" si="3"/>
        <v>0</v>
      </c>
      <c r="J16" s="194">
        <f t="shared" si="1"/>
        <v>0</v>
      </c>
      <c r="K16" s="166">
        <f t="shared" si="3"/>
        <v>0</v>
      </c>
      <c r="L16" s="166">
        <f t="shared" si="3"/>
        <v>0</v>
      </c>
      <c r="M16" s="29"/>
    </row>
    <row r="17" spans="1:13" s="51" customFormat="1" ht="30" hidden="1" customHeight="1">
      <c r="A17" s="95" t="s">
        <v>358</v>
      </c>
      <c r="B17" s="96" t="s">
        <v>168</v>
      </c>
      <c r="C17" s="96" t="s">
        <v>175</v>
      </c>
      <c r="D17" s="97" t="s">
        <v>279</v>
      </c>
      <c r="E17" s="75"/>
      <c r="F17" s="71"/>
      <c r="G17" s="89"/>
      <c r="H17" s="89"/>
      <c r="I17" s="166">
        <f t="shared" si="3"/>
        <v>0</v>
      </c>
      <c r="J17" s="194">
        <f t="shared" si="1"/>
        <v>0</v>
      </c>
      <c r="K17" s="166">
        <f t="shared" si="3"/>
        <v>0</v>
      </c>
      <c r="L17" s="166">
        <f t="shared" si="3"/>
        <v>0</v>
      </c>
      <c r="M17" s="29"/>
    </row>
    <row r="18" spans="1:13" s="51" customFormat="1" ht="40.5" hidden="1" customHeight="1">
      <c r="A18" s="95" t="s">
        <v>359</v>
      </c>
      <c r="B18" s="96" t="s">
        <v>168</v>
      </c>
      <c r="C18" s="96" t="s">
        <v>175</v>
      </c>
      <c r="D18" s="97" t="s">
        <v>279</v>
      </c>
      <c r="E18" s="75"/>
      <c r="F18" s="71"/>
      <c r="G18" s="89"/>
      <c r="H18" s="89"/>
      <c r="I18" s="166">
        <f>I19+I20</f>
        <v>0</v>
      </c>
      <c r="J18" s="194">
        <f t="shared" si="1"/>
        <v>0</v>
      </c>
      <c r="K18" s="166">
        <f>K19+K20</f>
        <v>0</v>
      </c>
      <c r="L18" s="166">
        <f>L19+L20</f>
        <v>0</v>
      </c>
      <c r="M18" s="29"/>
    </row>
    <row r="19" spans="1:13" s="51" customFormat="1" ht="40.5" hidden="1" customHeight="1">
      <c r="A19" s="95" t="s">
        <v>280</v>
      </c>
      <c r="B19" s="96" t="s">
        <v>168</v>
      </c>
      <c r="C19" s="96" t="s">
        <v>175</v>
      </c>
      <c r="D19" s="97" t="s">
        <v>307</v>
      </c>
      <c r="E19" s="75" t="s">
        <v>172</v>
      </c>
      <c r="F19" s="71"/>
      <c r="G19" s="89"/>
      <c r="H19" s="89"/>
      <c r="I19" s="166">
        <v>0</v>
      </c>
      <c r="J19" s="194">
        <f t="shared" si="1"/>
        <v>0</v>
      </c>
      <c r="K19" s="166">
        <v>0</v>
      </c>
      <c r="L19" s="166">
        <v>0</v>
      </c>
      <c r="M19" s="29"/>
    </row>
    <row r="20" spans="1:13" s="51" customFormat="1" ht="40.5" hidden="1" customHeight="1">
      <c r="A20" s="95" t="s">
        <v>308</v>
      </c>
      <c r="B20" s="96" t="s">
        <v>168</v>
      </c>
      <c r="C20" s="96" t="s">
        <v>175</v>
      </c>
      <c r="D20" s="97" t="s">
        <v>307</v>
      </c>
      <c r="E20" s="75" t="s">
        <v>271</v>
      </c>
      <c r="F20" s="71"/>
      <c r="G20" s="89"/>
      <c r="H20" s="89"/>
      <c r="I20" s="166">
        <v>0</v>
      </c>
      <c r="J20" s="194">
        <f t="shared" si="1"/>
        <v>0</v>
      </c>
      <c r="K20" s="166">
        <v>0</v>
      </c>
      <c r="L20" s="166">
        <v>0</v>
      </c>
      <c r="M20" s="29"/>
    </row>
    <row r="21" spans="1:13" s="51" customFormat="1" ht="54" customHeight="1">
      <c r="A21" s="76" t="s">
        <v>64</v>
      </c>
      <c r="B21" s="74" t="s">
        <v>168</v>
      </c>
      <c r="C21" s="74" t="s">
        <v>177</v>
      </c>
      <c r="D21" s="74"/>
      <c r="E21" s="74"/>
      <c r="F21" s="71" t="e">
        <f>#REF!+#REF!</f>
        <v>#REF!</v>
      </c>
      <c r="G21" s="89" t="e">
        <f>#REF!</f>
        <v>#REF!</v>
      </c>
      <c r="H21" s="89" t="e">
        <f t="shared" si="0"/>
        <v>#REF!</v>
      </c>
      <c r="I21" s="166">
        <f>I22</f>
        <v>1690.1499999999999</v>
      </c>
      <c r="J21" s="194">
        <f t="shared" si="1"/>
        <v>47.220000000000255</v>
      </c>
      <c r="K21" s="166">
        <f>K22</f>
        <v>1737.3700000000001</v>
      </c>
      <c r="L21" s="166">
        <f>L22</f>
        <v>1630.3700000000001</v>
      </c>
    </row>
    <row r="22" spans="1:13" ht="35.25" customHeight="1">
      <c r="A22" s="91" t="s">
        <v>282</v>
      </c>
      <c r="B22" s="74" t="s">
        <v>168</v>
      </c>
      <c r="C22" s="74" t="s">
        <v>177</v>
      </c>
      <c r="D22" s="74" t="s">
        <v>409</v>
      </c>
      <c r="E22" s="74"/>
      <c r="F22" s="92"/>
      <c r="G22" s="89"/>
      <c r="H22" s="89">
        <f t="shared" si="0"/>
        <v>1630.3700000000001</v>
      </c>
      <c r="I22" s="166">
        <f>I23</f>
        <v>1690.1499999999999</v>
      </c>
      <c r="J22" s="194">
        <f t="shared" si="1"/>
        <v>47.220000000000255</v>
      </c>
      <c r="K22" s="166">
        <f>K23</f>
        <v>1737.3700000000001</v>
      </c>
      <c r="L22" s="166">
        <f>L23</f>
        <v>1630.3700000000001</v>
      </c>
    </row>
    <row r="23" spans="1:13" ht="51">
      <c r="A23" s="73" t="s">
        <v>360</v>
      </c>
      <c r="B23" s="74" t="s">
        <v>168</v>
      </c>
      <c r="C23" s="74" t="s">
        <v>177</v>
      </c>
      <c r="D23" s="74" t="s">
        <v>409</v>
      </c>
      <c r="E23" s="74"/>
      <c r="F23" s="92"/>
      <c r="G23" s="89"/>
      <c r="H23" s="89">
        <f t="shared" si="0"/>
        <v>1630.3700000000001</v>
      </c>
      <c r="I23" s="166">
        <f>I24+I29+I31+I32</f>
        <v>1690.1499999999999</v>
      </c>
      <c r="J23" s="194">
        <f t="shared" si="1"/>
        <v>47.220000000000255</v>
      </c>
      <c r="K23" s="166">
        <f>K24+K31+K32+K29</f>
        <v>1737.3700000000001</v>
      </c>
      <c r="L23" s="166">
        <f>L24+L29+L31+L32</f>
        <v>1630.3700000000001</v>
      </c>
    </row>
    <row r="24" spans="1:13" ht="25.5">
      <c r="A24" s="99" t="s">
        <v>361</v>
      </c>
      <c r="B24" s="74" t="s">
        <v>168</v>
      </c>
      <c r="C24" s="74" t="s">
        <v>177</v>
      </c>
      <c r="D24" s="74" t="s">
        <v>409</v>
      </c>
      <c r="E24" s="74"/>
      <c r="F24" s="92"/>
      <c r="G24" s="89"/>
      <c r="H24" s="89">
        <f t="shared" si="0"/>
        <v>1529.19</v>
      </c>
      <c r="I24" s="166">
        <f>I25+I26</f>
        <v>1606.1499999999999</v>
      </c>
      <c r="J24" s="194">
        <f t="shared" si="1"/>
        <v>30.040000000000191</v>
      </c>
      <c r="K24" s="166">
        <f>K25+K26</f>
        <v>1636.19</v>
      </c>
      <c r="L24" s="166">
        <f>L25+L26</f>
        <v>1529.19</v>
      </c>
    </row>
    <row r="25" spans="1:13">
      <c r="A25" s="99" t="s">
        <v>280</v>
      </c>
      <c r="B25" s="74" t="s">
        <v>168</v>
      </c>
      <c r="C25" s="74" t="s">
        <v>177</v>
      </c>
      <c r="D25" s="74" t="s">
        <v>409</v>
      </c>
      <c r="E25" s="100" t="s">
        <v>172</v>
      </c>
      <c r="F25" s="92"/>
      <c r="G25" s="89"/>
      <c r="H25" s="89">
        <f t="shared" si="0"/>
        <v>1174.19</v>
      </c>
      <c r="I25" s="166">
        <v>1233.6099999999999</v>
      </c>
      <c r="J25" s="194">
        <f t="shared" si="1"/>
        <v>22.580000000000155</v>
      </c>
      <c r="K25" s="166">
        <v>1256.19</v>
      </c>
      <c r="L25" s="166">
        <v>1174.19</v>
      </c>
    </row>
    <row r="26" spans="1:13" ht="38.25">
      <c r="A26" s="99" t="s">
        <v>284</v>
      </c>
      <c r="B26" s="74" t="s">
        <v>168</v>
      </c>
      <c r="C26" s="74" t="s">
        <v>177</v>
      </c>
      <c r="D26" s="74" t="s">
        <v>409</v>
      </c>
      <c r="E26" s="100" t="s">
        <v>271</v>
      </c>
      <c r="F26" s="92"/>
      <c r="G26" s="89"/>
      <c r="H26" s="89">
        <f t="shared" si="0"/>
        <v>355</v>
      </c>
      <c r="I26" s="166">
        <v>372.54</v>
      </c>
      <c r="J26" s="194">
        <f t="shared" si="1"/>
        <v>7.4599999999999795</v>
      </c>
      <c r="K26" s="166">
        <v>380</v>
      </c>
      <c r="L26" s="166">
        <v>355</v>
      </c>
    </row>
    <row r="27" spans="1:13" ht="25.5">
      <c r="A27" s="99" t="s">
        <v>362</v>
      </c>
      <c r="B27" s="74" t="s">
        <v>168</v>
      </c>
      <c r="C27" s="74" t="s">
        <v>177</v>
      </c>
      <c r="D27" s="74" t="s">
        <v>409</v>
      </c>
      <c r="E27" s="74"/>
      <c r="F27" s="92"/>
      <c r="G27" s="89"/>
      <c r="H27" s="89">
        <f t="shared" si="0"/>
        <v>0</v>
      </c>
      <c r="I27" s="166">
        <v>0</v>
      </c>
      <c r="J27" s="194">
        <f t="shared" si="1"/>
        <v>0</v>
      </c>
      <c r="K27" s="166">
        <v>0</v>
      </c>
      <c r="L27" s="166">
        <v>0</v>
      </c>
    </row>
    <row r="28" spans="1:13" ht="25.5">
      <c r="A28" s="99" t="s">
        <v>285</v>
      </c>
      <c r="B28" s="74" t="s">
        <v>168</v>
      </c>
      <c r="C28" s="74" t="s">
        <v>177</v>
      </c>
      <c r="D28" s="74" t="s">
        <v>409</v>
      </c>
      <c r="E28" s="101" t="s">
        <v>176</v>
      </c>
      <c r="F28" s="92"/>
      <c r="G28" s="89"/>
      <c r="H28" s="89">
        <f t="shared" si="0"/>
        <v>0</v>
      </c>
      <c r="I28" s="166">
        <v>0</v>
      </c>
      <c r="J28" s="194">
        <f t="shared" si="1"/>
        <v>0</v>
      </c>
      <c r="K28" s="166">
        <v>0</v>
      </c>
      <c r="L28" s="166">
        <v>0</v>
      </c>
    </row>
    <row r="29" spans="1:13" ht="25.5">
      <c r="A29" s="99" t="s">
        <v>185</v>
      </c>
      <c r="B29" s="74" t="s">
        <v>168</v>
      </c>
      <c r="C29" s="74" t="s">
        <v>177</v>
      </c>
      <c r="D29" s="74" t="s">
        <v>409</v>
      </c>
      <c r="E29" s="101">
        <v>244</v>
      </c>
      <c r="F29" s="92"/>
      <c r="G29" s="89"/>
      <c r="H29" s="89">
        <f t="shared" si="0"/>
        <v>90.68</v>
      </c>
      <c r="I29" s="166">
        <v>65</v>
      </c>
      <c r="J29" s="194">
        <f t="shared" si="1"/>
        <v>25.680000000000007</v>
      </c>
      <c r="K29" s="166">
        <v>90.68</v>
      </c>
      <c r="L29" s="166">
        <v>90.68</v>
      </c>
    </row>
    <row r="30" spans="1:13" ht="76.5">
      <c r="A30" s="99" t="s">
        <v>286</v>
      </c>
      <c r="B30" s="74" t="s">
        <v>168</v>
      </c>
      <c r="C30" s="74" t="s">
        <v>177</v>
      </c>
      <c r="D30" s="74" t="s">
        <v>409</v>
      </c>
      <c r="E30" s="100" t="s">
        <v>287</v>
      </c>
      <c r="F30" s="92"/>
      <c r="G30" s="89"/>
      <c r="H30" s="89">
        <f t="shared" si="0"/>
        <v>0</v>
      </c>
      <c r="I30" s="166"/>
      <c r="J30" s="194">
        <f t="shared" si="1"/>
        <v>0</v>
      </c>
      <c r="K30" s="166">
        <v>0</v>
      </c>
      <c r="L30" s="166">
        <v>0</v>
      </c>
    </row>
    <row r="31" spans="1:13">
      <c r="A31" s="99" t="s">
        <v>180</v>
      </c>
      <c r="B31" s="74" t="s">
        <v>168</v>
      </c>
      <c r="C31" s="74" t="s">
        <v>177</v>
      </c>
      <c r="D31" s="74" t="s">
        <v>409</v>
      </c>
      <c r="E31" s="100" t="s">
        <v>181</v>
      </c>
      <c r="F31" s="92"/>
      <c r="G31" s="89"/>
      <c r="H31" s="89">
        <f t="shared" si="0"/>
        <v>8</v>
      </c>
      <c r="I31" s="166">
        <v>11</v>
      </c>
      <c r="J31" s="194">
        <f t="shared" si="1"/>
        <v>-3</v>
      </c>
      <c r="K31" s="166">
        <v>8</v>
      </c>
      <c r="L31" s="166">
        <v>8</v>
      </c>
    </row>
    <row r="32" spans="1:13">
      <c r="A32" s="99" t="s">
        <v>288</v>
      </c>
      <c r="B32" s="74" t="s">
        <v>168</v>
      </c>
      <c r="C32" s="74" t="s">
        <v>177</v>
      </c>
      <c r="D32" s="74" t="s">
        <v>409</v>
      </c>
      <c r="E32" s="100" t="s">
        <v>182</v>
      </c>
      <c r="F32" s="92"/>
      <c r="G32" s="89"/>
      <c r="H32" s="89">
        <f t="shared" si="0"/>
        <v>2.5</v>
      </c>
      <c r="I32" s="166">
        <v>8</v>
      </c>
      <c r="J32" s="194">
        <f t="shared" si="1"/>
        <v>-5.5</v>
      </c>
      <c r="K32" s="166">
        <v>2.5</v>
      </c>
      <c r="L32" s="166">
        <v>2.5</v>
      </c>
    </row>
    <row r="33" spans="1:13">
      <c r="A33" s="218" t="s">
        <v>63</v>
      </c>
      <c r="B33" s="74" t="s">
        <v>168</v>
      </c>
      <c r="C33" s="74" t="s">
        <v>183</v>
      </c>
      <c r="D33" s="74" t="s">
        <v>410</v>
      </c>
      <c r="E33" s="74"/>
      <c r="F33" s="71" t="e">
        <f>#REF!</f>
        <v>#REF!</v>
      </c>
      <c r="G33" s="89"/>
      <c r="H33" s="89">
        <f t="shared" si="0"/>
        <v>10</v>
      </c>
      <c r="I33" s="166">
        <f>I36</f>
        <v>10</v>
      </c>
      <c r="J33" s="194">
        <f t="shared" si="1"/>
        <v>0</v>
      </c>
      <c r="K33" s="166">
        <f>K36</f>
        <v>10</v>
      </c>
      <c r="L33" s="166">
        <f>L36</f>
        <v>10</v>
      </c>
    </row>
    <row r="34" spans="1:13" ht="25.5">
      <c r="A34" s="197" t="s">
        <v>389</v>
      </c>
      <c r="B34" s="74" t="s">
        <v>168</v>
      </c>
      <c r="C34" s="74" t="s">
        <v>183</v>
      </c>
      <c r="D34" s="97" t="s">
        <v>410</v>
      </c>
      <c r="E34" s="74"/>
      <c r="F34" s="71"/>
      <c r="G34" s="89"/>
      <c r="H34" s="89">
        <f t="shared" si="0"/>
        <v>10</v>
      </c>
      <c r="I34" s="166">
        <f>I35</f>
        <v>10</v>
      </c>
      <c r="J34" s="194">
        <f t="shared" si="1"/>
        <v>0</v>
      </c>
      <c r="K34" s="166">
        <f t="shared" ref="K34:L36" si="4">K35</f>
        <v>10</v>
      </c>
      <c r="L34" s="166">
        <f t="shared" si="4"/>
        <v>10</v>
      </c>
    </row>
    <row r="35" spans="1:13">
      <c r="A35" s="200" t="s">
        <v>391</v>
      </c>
      <c r="B35" s="74" t="s">
        <v>168</v>
      </c>
      <c r="C35" s="74" t="s">
        <v>183</v>
      </c>
      <c r="D35" s="97" t="s">
        <v>410</v>
      </c>
      <c r="E35" s="74" t="s">
        <v>390</v>
      </c>
      <c r="F35" s="71"/>
      <c r="G35" s="89"/>
      <c r="H35" s="89"/>
      <c r="I35" s="166">
        <f>I36</f>
        <v>10</v>
      </c>
      <c r="J35" s="194">
        <f t="shared" si="1"/>
        <v>0</v>
      </c>
      <c r="K35" s="166">
        <f t="shared" si="4"/>
        <v>10</v>
      </c>
      <c r="L35" s="166">
        <f t="shared" si="4"/>
        <v>10</v>
      </c>
    </row>
    <row r="36" spans="1:13" ht="38.25">
      <c r="A36" s="91" t="s">
        <v>289</v>
      </c>
      <c r="B36" s="74" t="s">
        <v>168</v>
      </c>
      <c r="C36" s="74" t="s">
        <v>183</v>
      </c>
      <c r="D36" s="97" t="s">
        <v>410</v>
      </c>
      <c r="E36" s="74"/>
      <c r="F36" s="71"/>
      <c r="G36" s="89"/>
      <c r="H36" s="89">
        <f t="shared" si="0"/>
        <v>10</v>
      </c>
      <c r="I36" s="166">
        <f>I37</f>
        <v>10</v>
      </c>
      <c r="J36" s="194">
        <f t="shared" si="1"/>
        <v>0</v>
      </c>
      <c r="K36" s="166">
        <f t="shared" si="4"/>
        <v>10</v>
      </c>
      <c r="L36" s="166">
        <f t="shared" si="4"/>
        <v>10</v>
      </c>
    </row>
    <row r="37" spans="1:13" ht="25.5">
      <c r="A37" s="102" t="s">
        <v>185</v>
      </c>
      <c r="B37" s="74" t="s">
        <v>168</v>
      </c>
      <c r="C37" s="74" t="s">
        <v>183</v>
      </c>
      <c r="D37" s="97" t="s">
        <v>410</v>
      </c>
      <c r="E37" s="69" t="s">
        <v>179</v>
      </c>
      <c r="F37" s="71"/>
      <c r="G37" s="89"/>
      <c r="H37" s="89">
        <f t="shared" si="0"/>
        <v>10</v>
      </c>
      <c r="I37" s="166">
        <v>10</v>
      </c>
      <c r="J37" s="194">
        <f t="shared" si="1"/>
        <v>0</v>
      </c>
      <c r="K37" s="166">
        <v>10</v>
      </c>
      <c r="L37" s="166">
        <v>10</v>
      </c>
      <c r="M37" s="28" t="s">
        <v>290</v>
      </c>
    </row>
    <row r="38" spans="1:13">
      <c r="A38" s="219" t="s">
        <v>411</v>
      </c>
      <c r="B38" s="74" t="s">
        <v>168</v>
      </c>
      <c r="C38" s="74" t="s">
        <v>344</v>
      </c>
      <c r="D38" s="74" t="s">
        <v>409</v>
      </c>
      <c r="E38" s="69"/>
      <c r="F38" s="71"/>
      <c r="G38" s="89"/>
      <c r="H38" s="89"/>
      <c r="I38" s="166">
        <f>I39+I40</f>
        <v>256.32</v>
      </c>
      <c r="J38" s="194">
        <f t="shared" si="1"/>
        <v>2</v>
      </c>
      <c r="K38" s="166">
        <f>K39+K40</f>
        <v>258.32</v>
      </c>
      <c r="L38" s="166">
        <f>L39+L40</f>
        <v>258.32</v>
      </c>
    </row>
    <row r="39" spans="1:13" ht="25.5">
      <c r="A39" s="102" t="s">
        <v>499</v>
      </c>
      <c r="B39" s="74" t="s">
        <v>168</v>
      </c>
      <c r="C39" s="74" t="s">
        <v>344</v>
      </c>
      <c r="D39" s="74" t="s">
        <v>567</v>
      </c>
      <c r="E39" s="69"/>
      <c r="F39" s="71"/>
      <c r="G39" s="89"/>
      <c r="H39" s="89"/>
      <c r="I39" s="166">
        <v>13.9</v>
      </c>
      <c r="J39" s="194">
        <v>0</v>
      </c>
      <c r="K39" s="166">
        <v>15.9</v>
      </c>
      <c r="L39" s="166">
        <v>15.9</v>
      </c>
    </row>
    <row r="40" spans="1:13">
      <c r="A40" s="99" t="s">
        <v>456</v>
      </c>
      <c r="B40" s="74" t="s">
        <v>168</v>
      </c>
      <c r="C40" s="74" t="s">
        <v>344</v>
      </c>
      <c r="D40" s="74" t="s">
        <v>409</v>
      </c>
      <c r="E40" s="69" t="s">
        <v>184</v>
      </c>
      <c r="F40" s="71"/>
      <c r="G40" s="89"/>
      <c r="H40" s="89"/>
      <c r="I40" s="166">
        <f>I41+I42</f>
        <v>242.42000000000002</v>
      </c>
      <c r="J40" s="194">
        <f>K40-I40</f>
        <v>0</v>
      </c>
      <c r="K40" s="166">
        <f>K41+K42</f>
        <v>242.42000000000002</v>
      </c>
      <c r="L40" s="166">
        <f>L41+L42</f>
        <v>242.42000000000002</v>
      </c>
    </row>
    <row r="41" spans="1:13">
      <c r="A41" s="99" t="s">
        <v>273</v>
      </c>
      <c r="B41" s="74" t="s">
        <v>168</v>
      </c>
      <c r="C41" s="74" t="s">
        <v>344</v>
      </c>
      <c r="D41" s="74" t="s">
        <v>409</v>
      </c>
      <c r="E41" s="69" t="s">
        <v>184</v>
      </c>
      <c r="F41" s="71"/>
      <c r="G41" s="89"/>
      <c r="H41" s="89"/>
      <c r="I41" s="166">
        <v>163.5</v>
      </c>
      <c r="J41" s="194">
        <f>K41-I41</f>
        <v>0</v>
      </c>
      <c r="K41" s="166">
        <v>163.5</v>
      </c>
      <c r="L41" s="166">
        <v>163.5</v>
      </c>
    </row>
    <row r="42" spans="1:13" ht="38.25">
      <c r="A42" s="99" t="s">
        <v>297</v>
      </c>
      <c r="B42" s="74" t="s">
        <v>168</v>
      </c>
      <c r="C42" s="74" t="s">
        <v>344</v>
      </c>
      <c r="D42" s="74" t="s">
        <v>409</v>
      </c>
      <c r="E42" s="69" t="s">
        <v>274</v>
      </c>
      <c r="F42" s="71"/>
      <c r="G42" s="89"/>
      <c r="H42" s="89"/>
      <c r="I42" s="166">
        <v>78.92</v>
      </c>
      <c r="J42" s="194">
        <f t="shared" si="1"/>
        <v>0</v>
      </c>
      <c r="K42" s="166">
        <v>78.92</v>
      </c>
      <c r="L42" s="166">
        <v>78.92</v>
      </c>
    </row>
    <row r="43" spans="1:13" ht="25.5">
      <c r="A43" s="98" t="s">
        <v>185</v>
      </c>
      <c r="B43" s="74" t="s">
        <v>168</v>
      </c>
      <c r="C43" s="74" t="s">
        <v>344</v>
      </c>
      <c r="D43" s="74" t="s">
        <v>409</v>
      </c>
      <c r="E43" s="69"/>
      <c r="F43" s="71"/>
      <c r="G43" s="89"/>
      <c r="H43" s="89"/>
      <c r="I43" s="166"/>
      <c r="J43" s="194">
        <f t="shared" si="1"/>
        <v>0</v>
      </c>
      <c r="K43" s="166"/>
      <c r="L43" s="166"/>
    </row>
    <row r="44" spans="1:13">
      <c r="A44" s="218" t="s">
        <v>195</v>
      </c>
      <c r="B44" s="74" t="s">
        <v>170</v>
      </c>
      <c r="C44" s="74"/>
      <c r="D44" s="74"/>
      <c r="E44" s="74"/>
      <c r="F44" s="71" t="e">
        <f>F45</f>
        <v>#REF!</v>
      </c>
      <c r="G44" s="89" t="e">
        <f>G45</f>
        <v>#REF!</v>
      </c>
      <c r="H44" s="89" t="e">
        <f t="shared" si="0"/>
        <v>#REF!</v>
      </c>
      <c r="I44" s="166">
        <f>I45</f>
        <v>283.39999999999998</v>
      </c>
      <c r="J44" s="194">
        <f t="shared" si="1"/>
        <v>66.5</v>
      </c>
      <c r="K44" s="166">
        <f>K45</f>
        <v>349.9</v>
      </c>
      <c r="L44" s="166">
        <f>L45</f>
        <v>380.4</v>
      </c>
    </row>
    <row r="45" spans="1:13">
      <c r="A45" s="91" t="s">
        <v>78</v>
      </c>
      <c r="B45" s="74" t="s">
        <v>170</v>
      </c>
      <c r="C45" s="74" t="s">
        <v>175</v>
      </c>
      <c r="D45" s="74" t="s">
        <v>568</v>
      </c>
      <c r="E45" s="74"/>
      <c r="F45" s="71" t="e">
        <f>#REF!+#REF!</f>
        <v>#REF!</v>
      </c>
      <c r="G45" s="89" t="e">
        <f>#REF!</f>
        <v>#REF!</v>
      </c>
      <c r="H45" s="89" t="e">
        <f t="shared" si="0"/>
        <v>#REF!</v>
      </c>
      <c r="I45" s="166">
        <f>I46</f>
        <v>283.39999999999998</v>
      </c>
      <c r="J45" s="194">
        <f t="shared" si="1"/>
        <v>66.5</v>
      </c>
      <c r="K45" s="166">
        <f>K46</f>
        <v>349.9</v>
      </c>
      <c r="L45" s="166">
        <f>L46</f>
        <v>380.4</v>
      </c>
    </row>
    <row r="46" spans="1:13" ht="76.5">
      <c r="A46" s="102" t="s">
        <v>363</v>
      </c>
      <c r="B46" s="74" t="s">
        <v>170</v>
      </c>
      <c r="C46" s="74" t="s">
        <v>175</v>
      </c>
      <c r="D46" s="74" t="s">
        <v>568</v>
      </c>
      <c r="E46" s="74"/>
      <c r="F46" s="92"/>
      <c r="G46" s="89"/>
      <c r="H46" s="89">
        <f t="shared" si="0"/>
        <v>380.4</v>
      </c>
      <c r="I46" s="166">
        <f>I47+I48+I49</f>
        <v>283.39999999999998</v>
      </c>
      <c r="J46" s="194">
        <f t="shared" si="1"/>
        <v>66.5</v>
      </c>
      <c r="K46" s="166">
        <f>K47+K48+K49</f>
        <v>349.9</v>
      </c>
      <c r="L46" s="166">
        <f>L47+L48+L49</f>
        <v>380.4</v>
      </c>
    </row>
    <row r="47" spans="1:13">
      <c r="A47" s="99" t="s">
        <v>280</v>
      </c>
      <c r="B47" s="74" t="s">
        <v>170</v>
      </c>
      <c r="C47" s="74" t="s">
        <v>175</v>
      </c>
      <c r="D47" s="74" t="s">
        <v>568</v>
      </c>
      <c r="E47" s="100" t="s">
        <v>172</v>
      </c>
      <c r="F47" s="92"/>
      <c r="G47" s="89">
        <v>0</v>
      </c>
      <c r="H47" s="89">
        <f t="shared" si="0"/>
        <v>292.2</v>
      </c>
      <c r="I47" s="166">
        <v>217.7</v>
      </c>
      <c r="J47" s="194">
        <f t="shared" si="1"/>
        <v>51</v>
      </c>
      <c r="K47" s="166">
        <v>268.7</v>
      </c>
      <c r="L47" s="166">
        <v>292.2</v>
      </c>
      <c r="M47" s="28" t="s">
        <v>292</v>
      </c>
    </row>
    <row r="48" spans="1:13" ht="38.25">
      <c r="A48" s="99" t="s">
        <v>284</v>
      </c>
      <c r="B48" s="74" t="s">
        <v>170</v>
      </c>
      <c r="C48" s="74" t="s">
        <v>175</v>
      </c>
      <c r="D48" s="74" t="s">
        <v>568</v>
      </c>
      <c r="E48" s="100" t="s">
        <v>271</v>
      </c>
      <c r="F48" s="92"/>
      <c r="G48" s="89">
        <v>0</v>
      </c>
      <c r="H48" s="89">
        <f t="shared" si="0"/>
        <v>88.2</v>
      </c>
      <c r="I48" s="166">
        <v>65.7</v>
      </c>
      <c r="J48" s="194">
        <f t="shared" si="1"/>
        <v>15.5</v>
      </c>
      <c r="K48" s="166">
        <v>81.2</v>
      </c>
      <c r="L48" s="166">
        <v>88.2</v>
      </c>
      <c r="M48" s="28" t="s">
        <v>292</v>
      </c>
    </row>
    <row r="49" spans="1:13" ht="25.5">
      <c r="A49" s="102" t="s">
        <v>185</v>
      </c>
      <c r="B49" s="74" t="s">
        <v>170</v>
      </c>
      <c r="C49" s="74" t="s">
        <v>175</v>
      </c>
      <c r="D49" s="74" t="s">
        <v>568</v>
      </c>
      <c r="E49" s="74" t="s">
        <v>179</v>
      </c>
      <c r="F49" s="92"/>
      <c r="G49" s="89"/>
      <c r="H49" s="89">
        <f t="shared" si="0"/>
        <v>0</v>
      </c>
      <c r="I49" s="166">
        <v>0</v>
      </c>
      <c r="J49" s="194">
        <f t="shared" si="1"/>
        <v>0</v>
      </c>
      <c r="K49" s="166">
        <v>0</v>
      </c>
      <c r="L49" s="166">
        <v>0</v>
      </c>
      <c r="M49" s="28" t="s">
        <v>292</v>
      </c>
    </row>
    <row r="50" spans="1:13" ht="25.5">
      <c r="A50" s="217" t="s">
        <v>61</v>
      </c>
      <c r="B50" s="74" t="s">
        <v>175</v>
      </c>
      <c r="C50" s="74" t="s">
        <v>353</v>
      </c>
      <c r="D50" s="74" t="s">
        <v>413</v>
      </c>
      <c r="E50" s="74"/>
      <c r="F50" s="71" t="e">
        <f>F54+#REF!</f>
        <v>#REF!</v>
      </c>
      <c r="G50" s="89" t="e">
        <f>G54</f>
        <v>#REF!</v>
      </c>
      <c r="H50" s="89" t="e">
        <f t="shared" si="0"/>
        <v>#REF!</v>
      </c>
      <c r="I50" s="166">
        <f>I54+I51</f>
        <v>251.26000000000002</v>
      </c>
      <c r="J50" s="194">
        <f t="shared" si="1"/>
        <v>-241.26000000000002</v>
      </c>
      <c r="K50" s="166">
        <f>K51</f>
        <v>10</v>
      </c>
      <c r="L50" s="166">
        <f>L51</f>
        <v>10</v>
      </c>
    </row>
    <row r="51" spans="1:13" ht="25.5">
      <c r="A51" s="197" t="s">
        <v>399</v>
      </c>
      <c r="B51" s="74" t="s">
        <v>175</v>
      </c>
      <c r="C51" s="74" t="s">
        <v>353</v>
      </c>
      <c r="D51" s="74" t="s">
        <v>413</v>
      </c>
      <c r="E51" s="74"/>
      <c r="F51" s="92"/>
      <c r="G51" s="89"/>
      <c r="H51" s="89">
        <f t="shared" si="0"/>
        <v>10</v>
      </c>
      <c r="I51" s="166">
        <v>10</v>
      </c>
      <c r="J51" s="194">
        <f t="shared" si="1"/>
        <v>0</v>
      </c>
      <c r="K51" s="166">
        <v>10</v>
      </c>
      <c r="L51" s="166">
        <v>10</v>
      </c>
    </row>
    <row r="52" spans="1:13" ht="25.5">
      <c r="A52" s="98" t="s">
        <v>185</v>
      </c>
      <c r="B52" s="74" t="s">
        <v>175</v>
      </c>
      <c r="C52" s="74" t="s">
        <v>353</v>
      </c>
      <c r="D52" s="74" t="s">
        <v>413</v>
      </c>
      <c r="E52" s="74" t="s">
        <v>179</v>
      </c>
      <c r="F52" s="92"/>
      <c r="G52" s="89"/>
      <c r="H52" s="89">
        <f t="shared" si="0"/>
        <v>10</v>
      </c>
      <c r="I52" s="166">
        <v>10</v>
      </c>
      <c r="J52" s="194">
        <f t="shared" si="1"/>
        <v>0</v>
      </c>
      <c r="K52" s="166">
        <v>10</v>
      </c>
      <c r="L52" s="166">
        <v>10</v>
      </c>
    </row>
    <row r="53" spans="1:13">
      <c r="A53" s="217" t="s">
        <v>493</v>
      </c>
      <c r="B53" s="74"/>
      <c r="C53" s="74"/>
      <c r="D53" s="74"/>
      <c r="E53" s="74"/>
      <c r="F53" s="92"/>
      <c r="G53" s="89"/>
      <c r="H53" s="89">
        <f t="shared" si="0"/>
        <v>241.26000000000002</v>
      </c>
      <c r="I53" s="166"/>
      <c r="J53" s="194">
        <v>0</v>
      </c>
      <c r="K53" s="166">
        <f>K54</f>
        <v>241.26000000000002</v>
      </c>
      <c r="L53" s="166">
        <f>L54</f>
        <v>241.26000000000002</v>
      </c>
    </row>
    <row r="54" spans="1:13" ht="25.5">
      <c r="A54" s="200" t="s">
        <v>431</v>
      </c>
      <c r="B54" s="74" t="s">
        <v>177</v>
      </c>
      <c r="C54" s="74" t="s">
        <v>178</v>
      </c>
      <c r="D54" s="97" t="s">
        <v>495</v>
      </c>
      <c r="E54" s="74"/>
      <c r="F54" s="71" t="e">
        <f>#REF!+#REF!+#REF!+#REF!+#REF!</f>
        <v>#REF!</v>
      </c>
      <c r="G54" s="89" t="e">
        <f>#REF!</f>
        <v>#REF!</v>
      </c>
      <c r="H54" s="89" t="e">
        <f t="shared" si="0"/>
        <v>#REF!</v>
      </c>
      <c r="I54" s="166">
        <f>I55+I56</f>
        <v>241.26000000000002</v>
      </c>
      <c r="J54" s="194">
        <f t="shared" si="1"/>
        <v>0</v>
      </c>
      <c r="K54" s="166">
        <f>K55+K56</f>
        <v>241.26000000000002</v>
      </c>
      <c r="L54" s="166">
        <f>L55+L56</f>
        <v>241.26000000000002</v>
      </c>
    </row>
    <row r="55" spans="1:13">
      <c r="A55" s="198" t="s">
        <v>273</v>
      </c>
      <c r="B55" s="74" t="s">
        <v>177</v>
      </c>
      <c r="C55" s="74" t="s">
        <v>178</v>
      </c>
      <c r="D55" s="97" t="s">
        <v>495</v>
      </c>
      <c r="E55" s="74" t="s">
        <v>184</v>
      </c>
      <c r="F55" s="92"/>
      <c r="G55" s="89"/>
      <c r="H55" s="89">
        <f t="shared" si="0"/>
        <v>185.3</v>
      </c>
      <c r="I55" s="166">
        <v>185.3</v>
      </c>
      <c r="J55" s="194">
        <f t="shared" si="1"/>
        <v>0</v>
      </c>
      <c r="K55" s="166">
        <v>185.3</v>
      </c>
      <c r="L55" s="166">
        <v>185.3</v>
      </c>
    </row>
    <row r="56" spans="1:13" ht="38.25">
      <c r="A56" s="198" t="s">
        <v>297</v>
      </c>
      <c r="B56" s="74" t="s">
        <v>177</v>
      </c>
      <c r="C56" s="74" t="s">
        <v>178</v>
      </c>
      <c r="D56" s="97" t="s">
        <v>495</v>
      </c>
      <c r="E56" s="74" t="s">
        <v>274</v>
      </c>
      <c r="F56" s="92"/>
      <c r="G56" s="89"/>
      <c r="H56" s="89">
        <f t="shared" si="0"/>
        <v>55.96</v>
      </c>
      <c r="I56" s="166">
        <v>55.96</v>
      </c>
      <c r="J56" s="194">
        <f t="shared" si="1"/>
        <v>0</v>
      </c>
      <c r="K56" s="166">
        <v>55.96</v>
      </c>
      <c r="L56" s="166">
        <v>55.96</v>
      </c>
    </row>
    <row r="57" spans="1:13">
      <c r="A57" s="218" t="s">
        <v>187</v>
      </c>
      <c r="B57" s="74" t="s">
        <v>186</v>
      </c>
      <c r="C57" s="74"/>
      <c r="D57" s="74"/>
      <c r="E57" s="74"/>
      <c r="F57" s="71" t="e">
        <f>F58</f>
        <v>#REF!</v>
      </c>
      <c r="G57" s="89" t="e">
        <f>G58</f>
        <v>#REF!</v>
      </c>
      <c r="H57" s="89" t="e">
        <f t="shared" si="0"/>
        <v>#REF!</v>
      </c>
      <c r="I57" s="166">
        <f t="shared" ref="I57:L59" si="5">I58</f>
        <v>255.45</v>
      </c>
      <c r="J57" s="194">
        <f t="shared" si="1"/>
        <v>-2.0000000000010232E-2</v>
      </c>
      <c r="K57" s="166">
        <f t="shared" si="5"/>
        <v>255.42999999999998</v>
      </c>
      <c r="L57" s="166">
        <f t="shared" si="5"/>
        <v>255.42999999999998</v>
      </c>
    </row>
    <row r="58" spans="1:13">
      <c r="A58" s="91" t="s">
        <v>46</v>
      </c>
      <c r="B58" s="74" t="s">
        <v>186</v>
      </c>
      <c r="C58" s="74" t="s">
        <v>186</v>
      </c>
      <c r="D58" s="74"/>
      <c r="E58" s="74"/>
      <c r="F58" s="71" t="e">
        <f>#REF!+#REF!</f>
        <v>#REF!</v>
      </c>
      <c r="G58" s="89" t="e">
        <f>#REF!</f>
        <v>#REF!</v>
      </c>
      <c r="H58" s="89" t="e">
        <f t="shared" si="0"/>
        <v>#REF!</v>
      </c>
      <c r="I58" s="166">
        <f t="shared" si="5"/>
        <v>255.45</v>
      </c>
      <c r="J58" s="194">
        <f t="shared" si="1"/>
        <v>-2.0000000000010232E-2</v>
      </c>
      <c r="K58" s="166">
        <f t="shared" si="5"/>
        <v>255.42999999999998</v>
      </c>
      <c r="L58" s="166">
        <f t="shared" si="5"/>
        <v>255.42999999999998</v>
      </c>
    </row>
    <row r="59" spans="1:13">
      <c r="A59" s="98" t="s">
        <v>294</v>
      </c>
      <c r="B59" s="74" t="s">
        <v>186</v>
      </c>
      <c r="C59" s="74" t="s">
        <v>186</v>
      </c>
      <c r="D59" s="74" t="s">
        <v>415</v>
      </c>
      <c r="E59" s="74"/>
      <c r="F59" s="92"/>
      <c r="G59" s="89"/>
      <c r="H59" s="89">
        <f t="shared" si="0"/>
        <v>255.42999999999998</v>
      </c>
      <c r="I59" s="166">
        <f t="shared" si="5"/>
        <v>255.45</v>
      </c>
      <c r="J59" s="194">
        <f t="shared" si="1"/>
        <v>-2.0000000000010232E-2</v>
      </c>
      <c r="K59" s="166">
        <f t="shared" si="5"/>
        <v>255.42999999999998</v>
      </c>
      <c r="L59" s="166">
        <f t="shared" si="5"/>
        <v>255.42999999999998</v>
      </c>
    </row>
    <row r="60" spans="1:13" ht="25.5">
      <c r="A60" s="98" t="s">
        <v>295</v>
      </c>
      <c r="B60" s="74" t="s">
        <v>186</v>
      </c>
      <c r="C60" s="74" t="s">
        <v>186</v>
      </c>
      <c r="D60" s="74" t="s">
        <v>415</v>
      </c>
      <c r="E60" s="74"/>
      <c r="F60" s="92"/>
      <c r="G60" s="89"/>
      <c r="H60" s="89">
        <f t="shared" si="0"/>
        <v>255.42999999999998</v>
      </c>
      <c r="I60" s="166">
        <f>I61+I64</f>
        <v>255.45</v>
      </c>
      <c r="J60" s="194">
        <f t="shared" si="1"/>
        <v>-2.0000000000010232E-2</v>
      </c>
      <c r="K60" s="166">
        <f>K61+K64</f>
        <v>255.42999999999998</v>
      </c>
      <c r="L60" s="166">
        <f>L61+L64</f>
        <v>255.42999999999998</v>
      </c>
    </row>
    <row r="61" spans="1:13" ht="25.5">
      <c r="A61" s="99" t="s">
        <v>296</v>
      </c>
      <c r="B61" s="74" t="s">
        <v>186</v>
      </c>
      <c r="C61" s="74" t="s">
        <v>186</v>
      </c>
      <c r="D61" s="74" t="s">
        <v>415</v>
      </c>
      <c r="E61" s="74"/>
      <c r="F61" s="92"/>
      <c r="G61" s="89"/>
      <c r="H61" s="89">
        <f t="shared" si="0"/>
        <v>255.42999999999998</v>
      </c>
      <c r="I61" s="166">
        <f>I62+I63</f>
        <v>255.45</v>
      </c>
      <c r="J61" s="194">
        <f t="shared" si="1"/>
        <v>-2.0000000000010232E-2</v>
      </c>
      <c r="K61" s="166">
        <f>K62+K63</f>
        <v>255.42999999999998</v>
      </c>
      <c r="L61" s="166">
        <f>L62+L63</f>
        <v>255.42999999999998</v>
      </c>
    </row>
    <row r="62" spans="1:13">
      <c r="A62" s="99" t="s">
        <v>273</v>
      </c>
      <c r="B62" s="74" t="s">
        <v>186</v>
      </c>
      <c r="C62" s="74" t="s">
        <v>186</v>
      </c>
      <c r="D62" s="74" t="s">
        <v>415</v>
      </c>
      <c r="E62" s="100" t="s">
        <v>184</v>
      </c>
      <c r="F62" s="92"/>
      <c r="G62" s="89"/>
      <c r="H62" s="89">
        <f t="shared" si="0"/>
        <v>196.2</v>
      </c>
      <c r="I62" s="166">
        <v>196.2</v>
      </c>
      <c r="J62" s="194">
        <f t="shared" si="1"/>
        <v>0</v>
      </c>
      <c r="K62" s="166">
        <v>196.2</v>
      </c>
      <c r="L62" s="166">
        <v>196.2</v>
      </c>
    </row>
    <row r="63" spans="1:13" ht="38.25">
      <c r="A63" s="99" t="s">
        <v>297</v>
      </c>
      <c r="B63" s="74" t="s">
        <v>186</v>
      </c>
      <c r="C63" s="74" t="s">
        <v>186</v>
      </c>
      <c r="D63" s="74" t="s">
        <v>415</v>
      </c>
      <c r="E63" s="100" t="s">
        <v>274</v>
      </c>
      <c r="F63" s="92"/>
      <c r="G63" s="89"/>
      <c r="H63" s="89">
        <f t="shared" si="0"/>
        <v>59.23</v>
      </c>
      <c r="I63" s="166">
        <v>59.25</v>
      </c>
      <c r="J63" s="194">
        <f t="shared" si="1"/>
        <v>-2.0000000000003126E-2</v>
      </c>
      <c r="K63" s="166">
        <v>59.23</v>
      </c>
      <c r="L63" s="166">
        <v>59.23</v>
      </c>
    </row>
    <row r="64" spans="1:13">
      <c r="A64" s="98" t="s">
        <v>298</v>
      </c>
      <c r="B64" s="74" t="s">
        <v>186</v>
      </c>
      <c r="C64" s="74" t="s">
        <v>186</v>
      </c>
      <c r="D64" s="74" t="s">
        <v>415</v>
      </c>
      <c r="E64" s="74"/>
      <c r="F64" s="92"/>
      <c r="G64" s="89"/>
      <c r="H64" s="89">
        <f t="shared" si="0"/>
        <v>0</v>
      </c>
      <c r="I64" s="166">
        <f>I65</f>
        <v>0</v>
      </c>
      <c r="J64" s="194">
        <f t="shared" si="1"/>
        <v>0</v>
      </c>
      <c r="K64" s="166">
        <f>K65</f>
        <v>0</v>
      </c>
      <c r="L64" s="166">
        <f>L65</f>
        <v>0</v>
      </c>
    </row>
    <row r="65" spans="1:12" ht="25.5">
      <c r="A65" s="98" t="s">
        <v>185</v>
      </c>
      <c r="B65" s="74" t="s">
        <v>186</v>
      </c>
      <c r="C65" s="74" t="s">
        <v>186</v>
      </c>
      <c r="D65" s="74" t="s">
        <v>415</v>
      </c>
      <c r="E65" s="74" t="s">
        <v>179</v>
      </c>
      <c r="F65" s="92"/>
      <c r="G65" s="89"/>
      <c r="H65" s="89">
        <f t="shared" si="0"/>
        <v>0</v>
      </c>
      <c r="I65" s="166">
        <v>0</v>
      </c>
      <c r="J65" s="194">
        <f t="shared" si="1"/>
        <v>0</v>
      </c>
      <c r="K65" s="166">
        <v>0</v>
      </c>
      <c r="L65" s="166">
        <v>0</v>
      </c>
    </row>
    <row r="66" spans="1:12" ht="25.5" hidden="1">
      <c r="A66" s="218" t="s">
        <v>189</v>
      </c>
      <c r="B66" s="74" t="s">
        <v>188</v>
      </c>
      <c r="C66" s="74"/>
      <c r="D66" s="74"/>
      <c r="E66" s="74"/>
      <c r="F66" s="71" t="e">
        <f>F67</f>
        <v>#REF!</v>
      </c>
      <c r="G66" s="89" t="e">
        <f>G67</f>
        <v>#REF!</v>
      </c>
      <c r="H66" s="89" t="e">
        <f t="shared" si="0"/>
        <v>#REF!</v>
      </c>
      <c r="I66" s="166">
        <f t="shared" ref="I66:L69" si="6">I67</f>
        <v>0</v>
      </c>
      <c r="J66" s="194">
        <f t="shared" si="1"/>
        <v>0</v>
      </c>
      <c r="K66" s="166">
        <f t="shared" si="6"/>
        <v>0</v>
      </c>
      <c r="L66" s="166">
        <f t="shared" si="6"/>
        <v>0</v>
      </c>
    </row>
    <row r="67" spans="1:12" hidden="1">
      <c r="A67" s="91" t="s">
        <v>190</v>
      </c>
      <c r="B67" s="74" t="s">
        <v>188</v>
      </c>
      <c r="C67" s="74" t="s">
        <v>168</v>
      </c>
      <c r="D67" s="74"/>
      <c r="E67" s="74"/>
      <c r="F67" s="71" t="e">
        <f>#REF!+#REF!</f>
        <v>#REF!</v>
      </c>
      <c r="G67" s="89" t="e">
        <f>#REF!</f>
        <v>#REF!</v>
      </c>
      <c r="H67" s="89" t="e">
        <f t="shared" si="0"/>
        <v>#REF!</v>
      </c>
      <c r="I67" s="166">
        <f t="shared" si="6"/>
        <v>0</v>
      </c>
      <c r="J67" s="194">
        <f t="shared" si="1"/>
        <v>0</v>
      </c>
      <c r="K67" s="166">
        <f t="shared" si="6"/>
        <v>0</v>
      </c>
      <c r="L67" s="166">
        <f t="shared" si="6"/>
        <v>0</v>
      </c>
    </row>
    <row r="68" spans="1:12" hidden="1">
      <c r="A68" s="98" t="s">
        <v>300</v>
      </c>
      <c r="B68" s="74" t="s">
        <v>188</v>
      </c>
      <c r="C68" s="74" t="s">
        <v>168</v>
      </c>
      <c r="D68" s="74" t="s">
        <v>416</v>
      </c>
      <c r="E68" s="74"/>
      <c r="F68" s="92"/>
      <c r="G68" s="89"/>
      <c r="H68" s="89">
        <f t="shared" si="0"/>
        <v>0</v>
      </c>
      <c r="I68" s="166">
        <f t="shared" si="6"/>
        <v>0</v>
      </c>
      <c r="J68" s="194">
        <f t="shared" si="1"/>
        <v>0</v>
      </c>
      <c r="K68" s="166">
        <f t="shared" si="6"/>
        <v>0</v>
      </c>
      <c r="L68" s="166">
        <f t="shared" si="6"/>
        <v>0</v>
      </c>
    </row>
    <row r="69" spans="1:12" hidden="1">
      <c r="A69" s="98" t="s">
        <v>301</v>
      </c>
      <c r="B69" s="74" t="s">
        <v>188</v>
      </c>
      <c r="C69" s="74" t="s">
        <v>168</v>
      </c>
      <c r="D69" s="74" t="s">
        <v>416</v>
      </c>
      <c r="E69" s="74"/>
      <c r="F69" s="92"/>
      <c r="G69" s="89"/>
      <c r="H69" s="89">
        <f t="shared" si="0"/>
        <v>0</v>
      </c>
      <c r="I69" s="166">
        <f t="shared" si="6"/>
        <v>0</v>
      </c>
      <c r="J69" s="194">
        <f t="shared" si="1"/>
        <v>0</v>
      </c>
      <c r="K69" s="166">
        <f t="shared" si="6"/>
        <v>0</v>
      </c>
      <c r="L69" s="166">
        <f t="shared" si="6"/>
        <v>0</v>
      </c>
    </row>
    <row r="70" spans="1:12" ht="25.5" hidden="1">
      <c r="A70" s="98" t="s">
        <v>185</v>
      </c>
      <c r="B70" s="74" t="s">
        <v>188</v>
      </c>
      <c r="C70" s="74" t="s">
        <v>168</v>
      </c>
      <c r="D70" s="74" t="s">
        <v>416</v>
      </c>
      <c r="E70" s="74" t="s">
        <v>179</v>
      </c>
      <c r="F70" s="92"/>
      <c r="G70" s="89"/>
      <c r="H70" s="89">
        <f t="shared" si="0"/>
        <v>0</v>
      </c>
      <c r="I70" s="166">
        <v>0</v>
      </c>
      <c r="J70" s="194">
        <f t="shared" si="1"/>
        <v>0</v>
      </c>
      <c r="K70" s="166">
        <v>0</v>
      </c>
      <c r="L70" s="166">
        <v>0</v>
      </c>
    </row>
    <row r="71" spans="1:12" hidden="1">
      <c r="A71" s="91" t="s">
        <v>191</v>
      </c>
      <c r="B71" s="74" t="s">
        <v>183</v>
      </c>
      <c r="C71" s="74"/>
      <c r="D71" s="74"/>
      <c r="E71" s="74"/>
      <c r="F71" s="71" t="e">
        <f>F72+F75</f>
        <v>#REF!</v>
      </c>
      <c r="G71" s="89" t="e">
        <f>G72+G75</f>
        <v>#REF!</v>
      </c>
      <c r="H71" s="89" t="e">
        <f t="shared" si="0"/>
        <v>#REF!</v>
      </c>
      <c r="I71" s="166">
        <f>I72+I75</f>
        <v>0</v>
      </c>
      <c r="J71" s="194">
        <f t="shared" si="1"/>
        <v>0</v>
      </c>
      <c r="K71" s="166">
        <f>K72+K75</f>
        <v>0</v>
      </c>
      <c r="L71" s="166">
        <f>L72+L75</f>
        <v>0</v>
      </c>
    </row>
    <row r="72" spans="1:12" hidden="1">
      <c r="A72" s="91" t="s">
        <v>119</v>
      </c>
      <c r="B72" s="74" t="s">
        <v>183</v>
      </c>
      <c r="C72" s="74" t="s">
        <v>170</v>
      </c>
      <c r="D72" s="74"/>
      <c r="E72" s="74"/>
      <c r="F72" s="71" t="e">
        <f>#REF!+F73</f>
        <v>#REF!</v>
      </c>
      <c r="G72" s="89">
        <f>G73</f>
        <v>0</v>
      </c>
      <c r="H72" s="89">
        <f t="shared" si="0"/>
        <v>0</v>
      </c>
      <c r="I72" s="166">
        <f>I73</f>
        <v>0</v>
      </c>
      <c r="J72" s="194">
        <f t="shared" si="1"/>
        <v>0</v>
      </c>
      <c r="K72" s="166">
        <f>K73</f>
        <v>0</v>
      </c>
      <c r="L72" s="166">
        <f>L73</f>
        <v>0</v>
      </c>
    </row>
    <row r="73" spans="1:12" ht="25.5" hidden="1">
      <c r="A73" s="73" t="s">
        <v>302</v>
      </c>
      <c r="B73" s="74" t="s">
        <v>183</v>
      </c>
      <c r="C73" s="74" t="s">
        <v>170</v>
      </c>
      <c r="D73" s="74" t="s">
        <v>277</v>
      </c>
      <c r="E73" s="74"/>
      <c r="F73" s="71">
        <f>F74</f>
        <v>0</v>
      </c>
      <c r="G73" s="89">
        <f>G74</f>
        <v>0</v>
      </c>
      <c r="H73" s="89">
        <f t="shared" si="0"/>
        <v>0</v>
      </c>
      <c r="I73" s="166">
        <f>I74</f>
        <v>0</v>
      </c>
      <c r="J73" s="194">
        <f t="shared" si="1"/>
        <v>0</v>
      </c>
      <c r="K73" s="166">
        <f>K74</f>
        <v>0</v>
      </c>
      <c r="L73" s="166">
        <f>L74</f>
        <v>0</v>
      </c>
    </row>
    <row r="74" spans="1:12" ht="25.5" hidden="1">
      <c r="A74" s="98" t="s">
        <v>185</v>
      </c>
      <c r="B74" s="74" t="s">
        <v>183</v>
      </c>
      <c r="C74" s="74" t="s">
        <v>170</v>
      </c>
      <c r="D74" s="74" t="s">
        <v>277</v>
      </c>
      <c r="E74" s="74" t="s">
        <v>179</v>
      </c>
      <c r="F74" s="71"/>
      <c r="G74" s="89">
        <f>F74</f>
        <v>0</v>
      </c>
      <c r="H74" s="89">
        <f t="shared" si="0"/>
        <v>0</v>
      </c>
      <c r="I74" s="166">
        <v>0</v>
      </c>
      <c r="J74" s="194">
        <f t="shared" si="1"/>
        <v>0</v>
      </c>
      <c r="K74" s="166">
        <v>0</v>
      </c>
      <c r="L74" s="166">
        <v>0</v>
      </c>
    </row>
    <row r="75" spans="1:12" hidden="1">
      <c r="A75" s="91" t="s">
        <v>123</v>
      </c>
      <c r="B75" s="74" t="s">
        <v>183</v>
      </c>
      <c r="C75" s="74" t="s">
        <v>178</v>
      </c>
      <c r="D75" s="74"/>
      <c r="E75" s="74"/>
      <c r="F75" s="71" t="e">
        <f>#REF!+F76</f>
        <v>#REF!</v>
      </c>
      <c r="G75" s="89" t="e">
        <f>G76</f>
        <v>#REF!</v>
      </c>
      <c r="H75" s="89" t="e">
        <f t="shared" si="0"/>
        <v>#REF!</v>
      </c>
      <c r="I75" s="166">
        <f>I77</f>
        <v>0</v>
      </c>
      <c r="J75" s="194">
        <f t="shared" si="1"/>
        <v>0</v>
      </c>
      <c r="K75" s="166">
        <f>K77</f>
        <v>0</v>
      </c>
      <c r="L75" s="166">
        <f>L77</f>
        <v>0</v>
      </c>
    </row>
    <row r="76" spans="1:12" ht="51" hidden="1">
      <c r="A76" s="73" t="s">
        <v>364</v>
      </c>
      <c r="B76" s="74" t="s">
        <v>183</v>
      </c>
      <c r="C76" s="74" t="s">
        <v>178</v>
      </c>
      <c r="D76" s="74"/>
      <c r="E76" s="74"/>
      <c r="F76" s="71" t="e">
        <f>#REF!</f>
        <v>#REF!</v>
      </c>
      <c r="G76" s="89" t="e">
        <f>#REF!</f>
        <v>#REF!</v>
      </c>
      <c r="H76" s="89" t="e">
        <f t="shared" si="0"/>
        <v>#REF!</v>
      </c>
      <c r="I76" s="166">
        <f t="shared" ref="I76:L78" si="7">I77</f>
        <v>0</v>
      </c>
      <c r="J76" s="194">
        <f t="shared" si="1"/>
        <v>0</v>
      </c>
      <c r="K76" s="166">
        <f t="shared" si="7"/>
        <v>0</v>
      </c>
      <c r="L76" s="166">
        <f t="shared" si="7"/>
        <v>0</v>
      </c>
    </row>
    <row r="77" spans="1:12" hidden="1">
      <c r="A77" s="73" t="s">
        <v>303</v>
      </c>
      <c r="B77" s="74" t="s">
        <v>183</v>
      </c>
      <c r="C77" s="74" t="s">
        <v>178</v>
      </c>
      <c r="D77" s="74" t="s">
        <v>275</v>
      </c>
      <c r="E77" s="74"/>
      <c r="F77" s="71"/>
      <c r="G77" s="89"/>
      <c r="H77" s="89">
        <f t="shared" si="0"/>
        <v>0</v>
      </c>
      <c r="I77" s="166">
        <f t="shared" si="7"/>
        <v>0</v>
      </c>
      <c r="J77" s="194">
        <f t="shared" si="1"/>
        <v>0</v>
      </c>
      <c r="K77" s="166">
        <f t="shared" si="7"/>
        <v>0</v>
      </c>
      <c r="L77" s="166">
        <f t="shared" si="7"/>
        <v>0</v>
      </c>
    </row>
    <row r="78" spans="1:12" ht="25.5" hidden="1">
      <c r="A78" s="98" t="s">
        <v>304</v>
      </c>
      <c r="B78" s="74" t="s">
        <v>183</v>
      </c>
      <c r="C78" s="74" t="s">
        <v>178</v>
      </c>
      <c r="D78" s="74" t="s">
        <v>276</v>
      </c>
      <c r="E78" s="74"/>
      <c r="F78" s="71"/>
      <c r="G78" s="89"/>
      <c r="H78" s="89">
        <f t="shared" si="0"/>
        <v>0</v>
      </c>
      <c r="I78" s="166">
        <f t="shared" si="7"/>
        <v>0</v>
      </c>
      <c r="J78" s="194">
        <f t="shared" si="1"/>
        <v>0</v>
      </c>
      <c r="K78" s="166">
        <f t="shared" si="7"/>
        <v>0</v>
      </c>
      <c r="L78" s="166">
        <f t="shared" si="7"/>
        <v>0</v>
      </c>
    </row>
    <row r="79" spans="1:12" ht="25.5" hidden="1">
      <c r="A79" s="99" t="s">
        <v>305</v>
      </c>
      <c r="B79" s="74" t="s">
        <v>183</v>
      </c>
      <c r="C79" s="74" t="s">
        <v>178</v>
      </c>
      <c r="D79" s="74" t="s">
        <v>306</v>
      </c>
      <c r="E79" s="74"/>
      <c r="F79" s="71"/>
      <c r="G79" s="89"/>
      <c r="H79" s="89">
        <f t="shared" si="0"/>
        <v>0</v>
      </c>
      <c r="I79" s="166">
        <f>I80+I81</f>
        <v>0</v>
      </c>
      <c r="J79" s="194">
        <f t="shared" si="1"/>
        <v>0</v>
      </c>
      <c r="K79" s="166">
        <f>K80+K81</f>
        <v>0</v>
      </c>
      <c r="L79" s="166">
        <f>L80+L81</f>
        <v>0</v>
      </c>
    </row>
    <row r="80" spans="1:12" hidden="1">
      <c r="A80" s="99" t="s">
        <v>273</v>
      </c>
      <c r="B80" s="74" t="s">
        <v>183</v>
      </c>
      <c r="C80" s="74" t="s">
        <v>178</v>
      </c>
      <c r="D80" s="74" t="s">
        <v>306</v>
      </c>
      <c r="E80" s="100" t="s">
        <v>184</v>
      </c>
      <c r="F80" s="71"/>
      <c r="G80" s="89"/>
      <c r="H80" s="89">
        <f t="shared" si="0"/>
        <v>0</v>
      </c>
      <c r="I80" s="166">
        <v>0</v>
      </c>
      <c r="J80" s="194">
        <f t="shared" ref="J80:J91" si="8">K80-I80</f>
        <v>0</v>
      </c>
      <c r="K80" s="166">
        <v>0</v>
      </c>
      <c r="L80" s="166">
        <v>0</v>
      </c>
    </row>
    <row r="81" spans="1:12" ht="38.25" hidden="1">
      <c r="A81" s="99" t="s">
        <v>297</v>
      </c>
      <c r="B81" s="74" t="s">
        <v>183</v>
      </c>
      <c r="C81" s="74" t="s">
        <v>178</v>
      </c>
      <c r="D81" s="74" t="s">
        <v>306</v>
      </c>
      <c r="E81" s="100" t="s">
        <v>274</v>
      </c>
      <c r="F81" s="71"/>
      <c r="G81" s="89"/>
      <c r="H81" s="89">
        <f t="shared" si="0"/>
        <v>0</v>
      </c>
      <c r="I81" s="166">
        <v>0</v>
      </c>
      <c r="J81" s="194">
        <f t="shared" si="8"/>
        <v>0</v>
      </c>
      <c r="K81" s="166">
        <v>0</v>
      </c>
      <c r="L81" s="166">
        <v>0</v>
      </c>
    </row>
    <row r="82" spans="1:12">
      <c r="A82" s="216" t="s">
        <v>191</v>
      </c>
      <c r="B82" s="74" t="s">
        <v>183</v>
      </c>
      <c r="C82" s="74" t="s">
        <v>178</v>
      </c>
      <c r="D82" s="74"/>
      <c r="E82" s="100"/>
      <c r="F82" s="71"/>
      <c r="G82" s="89"/>
      <c r="H82" s="89"/>
      <c r="I82" s="166">
        <f>I83</f>
        <v>872.77</v>
      </c>
      <c r="J82" s="194">
        <f t="shared" si="8"/>
        <v>76.460000000000036</v>
      </c>
      <c r="K82" s="166">
        <f>K83</f>
        <v>949.23</v>
      </c>
      <c r="L82" s="166">
        <f>L83</f>
        <v>947.3</v>
      </c>
    </row>
    <row r="83" spans="1:12">
      <c r="A83" s="197" t="s">
        <v>123</v>
      </c>
      <c r="B83" s="74" t="s">
        <v>183</v>
      </c>
      <c r="C83" s="74" t="s">
        <v>178</v>
      </c>
      <c r="D83" s="74"/>
      <c r="E83" s="100"/>
      <c r="F83" s="71"/>
      <c r="G83" s="89"/>
      <c r="H83" s="89"/>
      <c r="I83" s="166">
        <f>I84</f>
        <v>872.77</v>
      </c>
      <c r="J83" s="194">
        <f t="shared" si="8"/>
        <v>76.460000000000036</v>
      </c>
      <c r="K83" s="166">
        <f>K86</f>
        <v>949.23</v>
      </c>
      <c r="L83" s="166">
        <f>L84</f>
        <v>947.3</v>
      </c>
    </row>
    <row r="84" spans="1:12">
      <c r="A84" s="95" t="s">
        <v>303</v>
      </c>
      <c r="B84" s="74" t="s">
        <v>183</v>
      </c>
      <c r="C84" s="74" t="s">
        <v>178</v>
      </c>
      <c r="D84" s="74" t="s">
        <v>417</v>
      </c>
      <c r="E84" s="100"/>
      <c r="F84" s="71"/>
      <c r="G84" s="89"/>
      <c r="H84" s="89"/>
      <c r="I84" s="166">
        <f>I85</f>
        <v>872.77</v>
      </c>
      <c r="J84" s="194"/>
      <c r="K84" s="166">
        <f>K86</f>
        <v>949.23</v>
      </c>
      <c r="L84" s="166">
        <f>L85</f>
        <v>947.3</v>
      </c>
    </row>
    <row r="85" spans="1:12" ht="25.5">
      <c r="A85" s="171" t="s">
        <v>304</v>
      </c>
      <c r="B85" s="74" t="s">
        <v>183</v>
      </c>
      <c r="C85" s="74" t="s">
        <v>178</v>
      </c>
      <c r="D85" s="74" t="s">
        <v>417</v>
      </c>
      <c r="E85" s="100"/>
      <c r="F85" s="71"/>
      <c r="G85" s="89"/>
      <c r="H85" s="89"/>
      <c r="I85" s="166">
        <f>I86</f>
        <v>872.77</v>
      </c>
      <c r="J85" s="194">
        <f t="shared" si="8"/>
        <v>76.460000000000036</v>
      </c>
      <c r="K85" s="166">
        <f>K86</f>
        <v>949.23</v>
      </c>
      <c r="L85" s="166">
        <f>L86</f>
        <v>947.3</v>
      </c>
    </row>
    <row r="86" spans="1:12" ht="25.5">
      <c r="A86" s="198" t="s">
        <v>305</v>
      </c>
      <c r="B86" s="74" t="s">
        <v>183</v>
      </c>
      <c r="C86" s="74" t="s">
        <v>178</v>
      </c>
      <c r="D86" s="74" t="s">
        <v>417</v>
      </c>
      <c r="E86" s="100"/>
      <c r="F86" s="71"/>
      <c r="G86" s="89"/>
      <c r="H86" s="89"/>
      <c r="I86" s="166">
        <f>I87+I88</f>
        <v>872.77</v>
      </c>
      <c r="J86" s="194">
        <f>K86-I86</f>
        <v>76.460000000000036</v>
      </c>
      <c r="K86" s="166">
        <f>K87+K88</f>
        <v>949.23</v>
      </c>
      <c r="L86" s="166">
        <f>L87+L88</f>
        <v>947.3</v>
      </c>
    </row>
    <row r="87" spans="1:12">
      <c r="A87" s="198" t="s">
        <v>273</v>
      </c>
      <c r="B87" s="74" t="s">
        <v>183</v>
      </c>
      <c r="C87" s="74" t="s">
        <v>178</v>
      </c>
      <c r="D87" s="74" t="s">
        <v>417</v>
      </c>
      <c r="E87" s="100" t="s">
        <v>184</v>
      </c>
      <c r="F87" s="71"/>
      <c r="G87" s="89"/>
      <c r="H87" s="89"/>
      <c r="I87" s="166">
        <v>669.8</v>
      </c>
      <c r="J87" s="194">
        <f>K87-I87</f>
        <v>55.200000000000045</v>
      </c>
      <c r="K87" s="166">
        <v>725</v>
      </c>
      <c r="L87" s="166">
        <v>724</v>
      </c>
    </row>
    <row r="88" spans="1:12" ht="38.25">
      <c r="A88" s="198" t="s">
        <v>297</v>
      </c>
      <c r="B88" s="74" t="s">
        <v>183</v>
      </c>
      <c r="C88" s="74" t="s">
        <v>178</v>
      </c>
      <c r="D88" s="74" t="s">
        <v>417</v>
      </c>
      <c r="E88" s="100" t="s">
        <v>274</v>
      </c>
      <c r="F88" s="71"/>
      <c r="G88" s="89"/>
      <c r="H88" s="89"/>
      <c r="I88" s="166">
        <v>202.97</v>
      </c>
      <c r="J88" s="194">
        <f>K88-I88</f>
        <v>21.259999999999991</v>
      </c>
      <c r="K88" s="166">
        <v>224.23</v>
      </c>
      <c r="L88" s="166">
        <v>223.3</v>
      </c>
    </row>
    <row r="89" spans="1:12">
      <c r="A89" s="73" t="s">
        <v>192</v>
      </c>
      <c r="B89" s="74" t="s">
        <v>193</v>
      </c>
      <c r="C89" s="74" t="s">
        <v>193</v>
      </c>
      <c r="D89" s="74" t="s">
        <v>194</v>
      </c>
      <c r="E89" s="74" t="s">
        <v>171</v>
      </c>
      <c r="F89" s="71">
        <v>0</v>
      </c>
      <c r="G89" s="89">
        <v>139.80000000000001</v>
      </c>
      <c r="H89" s="89">
        <f t="shared" si="0"/>
        <v>81.95999999999998</v>
      </c>
      <c r="I89" s="166">
        <v>220</v>
      </c>
      <c r="J89" s="194">
        <f t="shared" si="8"/>
        <v>-109.17</v>
      </c>
      <c r="K89" s="166">
        <v>110.83</v>
      </c>
      <c r="L89" s="166">
        <v>221.76</v>
      </c>
    </row>
    <row r="90" spans="1:12">
      <c r="A90" s="73" t="s">
        <v>192</v>
      </c>
      <c r="B90" s="74"/>
      <c r="C90" s="74"/>
      <c r="D90" s="74"/>
      <c r="E90" s="74"/>
      <c r="F90" s="71"/>
      <c r="G90" s="89"/>
      <c r="H90" s="89">
        <f t="shared" si="0"/>
        <v>0</v>
      </c>
      <c r="I90" s="166"/>
      <c r="J90" s="194">
        <f t="shared" si="8"/>
        <v>0</v>
      </c>
      <c r="K90" s="166"/>
      <c r="L90" s="166"/>
    </row>
    <row r="91" spans="1:12">
      <c r="A91" s="339" t="s">
        <v>37</v>
      </c>
      <c r="B91" s="339"/>
      <c r="C91" s="339"/>
      <c r="D91" s="339"/>
      <c r="E91" s="339"/>
      <c r="F91" s="71" t="e">
        <f>F8+F44+#REF!+F50+F57+F66+F71+F89</f>
        <v>#REF!</v>
      </c>
      <c r="G91" s="103" t="e">
        <f>G8+G44+G50+G57+G66+G71+G89</f>
        <v>#REF!</v>
      </c>
      <c r="H91" s="89" t="e">
        <f t="shared" ref="H91" si="9">L91-G91</f>
        <v>#REF!</v>
      </c>
      <c r="I91" s="89">
        <f>I8+I44+I50+I57+I66+I71+I89+I82</f>
        <v>4684.33</v>
      </c>
      <c r="J91" s="194">
        <f t="shared" si="8"/>
        <v>114.76000000000022</v>
      </c>
      <c r="K91" s="165">
        <f>K8+K44+K50+ K53+K57+K66+K82+K89</f>
        <v>4799.09</v>
      </c>
      <c r="L91" s="165">
        <f>L8+L44+L50+L53+L57+L66+L71+L89+L82</f>
        <v>4831.59</v>
      </c>
    </row>
    <row r="92" spans="1:12">
      <c r="G92" s="104">
        <v>5067.6000000000004</v>
      </c>
      <c r="J92" s="105">
        <f>J8+J44+J57+J82+J89</f>
        <v>114.75999999999981</v>
      </c>
    </row>
    <row r="93" spans="1:12">
      <c r="G93" s="106" t="e">
        <f>G92-G91</f>
        <v>#REF!</v>
      </c>
    </row>
    <row r="95" spans="1:12">
      <c r="L95" s="106">
        <v>0</v>
      </c>
    </row>
    <row r="98" spans="8:12">
      <c r="H98" s="107"/>
      <c r="I98" s="107"/>
      <c r="J98" s="107"/>
      <c r="K98" s="107"/>
      <c r="L98" s="108"/>
    </row>
  </sheetData>
  <mergeCells count="4">
    <mergeCell ref="E1:M1"/>
    <mergeCell ref="N1:O1"/>
    <mergeCell ref="A3:L3"/>
    <mergeCell ref="A91:E91"/>
  </mergeCells>
  <pageMargins left="1.1417322834645669" right="0.19685039370078741" top="0.59055118110236227" bottom="0.27559055118110237" header="0.31496062992125984" footer="0.31496062992125984"/>
  <pageSetup paperSize="9" scale="6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5"/>
  <sheetViews>
    <sheetView zoomScale="75" zoomScaleNormal="75" workbookViewId="0">
      <selection activeCell="E1" sqref="E1:E3"/>
    </sheetView>
  </sheetViews>
  <sheetFormatPr defaultRowHeight="15.75"/>
  <cols>
    <col min="1" max="1" width="22.140625" style="14" customWidth="1"/>
    <col min="2" max="2" width="49.5703125" style="14" customWidth="1"/>
    <col min="3" max="3" width="12.5703125" style="14" hidden="1" customWidth="1"/>
    <col min="4" max="4" width="22.7109375" style="14" hidden="1" customWidth="1"/>
    <col min="5" max="5" width="29.42578125" style="143" customWidth="1"/>
    <col min="6" max="11" width="0" style="14" hidden="1" customWidth="1"/>
    <col min="12" max="258" width="9.140625" style="14"/>
    <col min="259" max="259" width="22.140625" style="14" customWidth="1"/>
    <col min="260" max="260" width="50.28515625" style="14" customWidth="1"/>
    <col min="261" max="261" width="20.7109375" style="14" customWidth="1"/>
    <col min="262" max="267" width="0" style="14" hidden="1" customWidth="1"/>
    <col min="268" max="514" width="9.140625" style="14"/>
    <col min="515" max="515" width="22.140625" style="14" customWidth="1"/>
    <col min="516" max="516" width="50.28515625" style="14" customWidth="1"/>
    <col min="517" max="517" width="20.7109375" style="14" customWidth="1"/>
    <col min="518" max="523" width="0" style="14" hidden="1" customWidth="1"/>
    <col min="524" max="770" width="9.140625" style="14"/>
    <col min="771" max="771" width="22.140625" style="14" customWidth="1"/>
    <col min="772" max="772" width="50.28515625" style="14" customWidth="1"/>
    <col min="773" max="773" width="20.7109375" style="14" customWidth="1"/>
    <col min="774" max="779" width="0" style="14" hidden="1" customWidth="1"/>
    <col min="780" max="1026" width="9.140625" style="14"/>
    <col min="1027" max="1027" width="22.140625" style="14" customWidth="1"/>
    <col min="1028" max="1028" width="50.28515625" style="14" customWidth="1"/>
    <col min="1029" max="1029" width="20.7109375" style="14" customWidth="1"/>
    <col min="1030" max="1035" width="0" style="14" hidden="1" customWidth="1"/>
    <col min="1036" max="1282" width="9.140625" style="14"/>
    <col min="1283" max="1283" width="22.140625" style="14" customWidth="1"/>
    <col min="1284" max="1284" width="50.28515625" style="14" customWidth="1"/>
    <col min="1285" max="1285" width="20.7109375" style="14" customWidth="1"/>
    <col min="1286" max="1291" width="0" style="14" hidden="1" customWidth="1"/>
    <col min="1292" max="1538" width="9.140625" style="14"/>
    <col min="1539" max="1539" width="22.140625" style="14" customWidth="1"/>
    <col min="1540" max="1540" width="50.28515625" style="14" customWidth="1"/>
    <col min="1541" max="1541" width="20.7109375" style="14" customWidth="1"/>
    <col min="1542" max="1547" width="0" style="14" hidden="1" customWidth="1"/>
    <col min="1548" max="1794" width="9.140625" style="14"/>
    <col min="1795" max="1795" width="22.140625" style="14" customWidth="1"/>
    <col min="1796" max="1796" width="50.28515625" style="14" customWidth="1"/>
    <col min="1797" max="1797" width="20.7109375" style="14" customWidth="1"/>
    <col min="1798" max="1803" width="0" style="14" hidden="1" customWidth="1"/>
    <col min="1804" max="2050" width="9.140625" style="14"/>
    <col min="2051" max="2051" width="22.140625" style="14" customWidth="1"/>
    <col min="2052" max="2052" width="50.28515625" style="14" customWidth="1"/>
    <col min="2053" max="2053" width="20.7109375" style="14" customWidth="1"/>
    <col min="2054" max="2059" width="0" style="14" hidden="1" customWidth="1"/>
    <col min="2060" max="2306" width="9.140625" style="14"/>
    <col min="2307" max="2307" width="22.140625" style="14" customWidth="1"/>
    <col min="2308" max="2308" width="50.28515625" style="14" customWidth="1"/>
    <col min="2309" max="2309" width="20.7109375" style="14" customWidth="1"/>
    <col min="2310" max="2315" width="0" style="14" hidden="1" customWidth="1"/>
    <col min="2316" max="2562" width="9.140625" style="14"/>
    <col min="2563" max="2563" width="22.140625" style="14" customWidth="1"/>
    <col min="2564" max="2564" width="50.28515625" style="14" customWidth="1"/>
    <col min="2565" max="2565" width="20.7109375" style="14" customWidth="1"/>
    <col min="2566" max="2571" width="0" style="14" hidden="1" customWidth="1"/>
    <col min="2572" max="2818" width="9.140625" style="14"/>
    <col min="2819" max="2819" width="22.140625" style="14" customWidth="1"/>
    <col min="2820" max="2820" width="50.28515625" style="14" customWidth="1"/>
    <col min="2821" max="2821" width="20.7109375" style="14" customWidth="1"/>
    <col min="2822" max="2827" width="0" style="14" hidden="1" customWidth="1"/>
    <col min="2828" max="3074" width="9.140625" style="14"/>
    <col min="3075" max="3075" width="22.140625" style="14" customWidth="1"/>
    <col min="3076" max="3076" width="50.28515625" style="14" customWidth="1"/>
    <col min="3077" max="3077" width="20.7109375" style="14" customWidth="1"/>
    <col min="3078" max="3083" width="0" style="14" hidden="1" customWidth="1"/>
    <col min="3084" max="3330" width="9.140625" style="14"/>
    <col min="3331" max="3331" width="22.140625" style="14" customWidth="1"/>
    <col min="3332" max="3332" width="50.28515625" style="14" customWidth="1"/>
    <col min="3333" max="3333" width="20.7109375" style="14" customWidth="1"/>
    <col min="3334" max="3339" width="0" style="14" hidden="1" customWidth="1"/>
    <col min="3340" max="3586" width="9.140625" style="14"/>
    <col min="3587" max="3587" width="22.140625" style="14" customWidth="1"/>
    <col min="3588" max="3588" width="50.28515625" style="14" customWidth="1"/>
    <col min="3589" max="3589" width="20.7109375" style="14" customWidth="1"/>
    <col min="3590" max="3595" width="0" style="14" hidden="1" customWidth="1"/>
    <col min="3596" max="3842" width="9.140625" style="14"/>
    <col min="3843" max="3843" width="22.140625" style="14" customWidth="1"/>
    <col min="3844" max="3844" width="50.28515625" style="14" customWidth="1"/>
    <col min="3845" max="3845" width="20.7109375" style="14" customWidth="1"/>
    <col min="3846" max="3851" width="0" style="14" hidden="1" customWidth="1"/>
    <col min="3852" max="4098" width="9.140625" style="14"/>
    <col min="4099" max="4099" width="22.140625" style="14" customWidth="1"/>
    <col min="4100" max="4100" width="50.28515625" style="14" customWidth="1"/>
    <col min="4101" max="4101" width="20.7109375" style="14" customWidth="1"/>
    <col min="4102" max="4107" width="0" style="14" hidden="1" customWidth="1"/>
    <col min="4108" max="4354" width="9.140625" style="14"/>
    <col min="4355" max="4355" width="22.140625" style="14" customWidth="1"/>
    <col min="4356" max="4356" width="50.28515625" style="14" customWidth="1"/>
    <col min="4357" max="4357" width="20.7109375" style="14" customWidth="1"/>
    <col min="4358" max="4363" width="0" style="14" hidden="1" customWidth="1"/>
    <col min="4364" max="4610" width="9.140625" style="14"/>
    <col min="4611" max="4611" width="22.140625" style="14" customWidth="1"/>
    <col min="4612" max="4612" width="50.28515625" style="14" customWidth="1"/>
    <col min="4613" max="4613" width="20.7109375" style="14" customWidth="1"/>
    <col min="4614" max="4619" width="0" style="14" hidden="1" customWidth="1"/>
    <col min="4620" max="4866" width="9.140625" style="14"/>
    <col min="4867" max="4867" width="22.140625" style="14" customWidth="1"/>
    <col min="4868" max="4868" width="50.28515625" style="14" customWidth="1"/>
    <col min="4869" max="4869" width="20.7109375" style="14" customWidth="1"/>
    <col min="4870" max="4875" width="0" style="14" hidden="1" customWidth="1"/>
    <col min="4876" max="5122" width="9.140625" style="14"/>
    <col min="5123" max="5123" width="22.140625" style="14" customWidth="1"/>
    <col min="5124" max="5124" width="50.28515625" style="14" customWidth="1"/>
    <col min="5125" max="5125" width="20.7109375" style="14" customWidth="1"/>
    <col min="5126" max="5131" width="0" style="14" hidden="1" customWidth="1"/>
    <col min="5132" max="5378" width="9.140625" style="14"/>
    <col min="5379" max="5379" width="22.140625" style="14" customWidth="1"/>
    <col min="5380" max="5380" width="50.28515625" style="14" customWidth="1"/>
    <col min="5381" max="5381" width="20.7109375" style="14" customWidth="1"/>
    <col min="5382" max="5387" width="0" style="14" hidden="1" customWidth="1"/>
    <col min="5388" max="5634" width="9.140625" style="14"/>
    <col min="5635" max="5635" width="22.140625" style="14" customWidth="1"/>
    <col min="5636" max="5636" width="50.28515625" style="14" customWidth="1"/>
    <col min="5637" max="5637" width="20.7109375" style="14" customWidth="1"/>
    <col min="5638" max="5643" width="0" style="14" hidden="1" customWidth="1"/>
    <col min="5644" max="5890" width="9.140625" style="14"/>
    <col min="5891" max="5891" width="22.140625" style="14" customWidth="1"/>
    <col min="5892" max="5892" width="50.28515625" style="14" customWidth="1"/>
    <col min="5893" max="5893" width="20.7109375" style="14" customWidth="1"/>
    <col min="5894" max="5899" width="0" style="14" hidden="1" customWidth="1"/>
    <col min="5900" max="6146" width="9.140625" style="14"/>
    <col min="6147" max="6147" width="22.140625" style="14" customWidth="1"/>
    <col min="6148" max="6148" width="50.28515625" style="14" customWidth="1"/>
    <col min="6149" max="6149" width="20.7109375" style="14" customWidth="1"/>
    <col min="6150" max="6155" width="0" style="14" hidden="1" customWidth="1"/>
    <col min="6156" max="6402" width="9.140625" style="14"/>
    <col min="6403" max="6403" width="22.140625" style="14" customWidth="1"/>
    <col min="6404" max="6404" width="50.28515625" style="14" customWidth="1"/>
    <col min="6405" max="6405" width="20.7109375" style="14" customWidth="1"/>
    <col min="6406" max="6411" width="0" style="14" hidden="1" customWidth="1"/>
    <col min="6412" max="6658" width="9.140625" style="14"/>
    <col min="6659" max="6659" width="22.140625" style="14" customWidth="1"/>
    <col min="6660" max="6660" width="50.28515625" style="14" customWidth="1"/>
    <col min="6661" max="6661" width="20.7109375" style="14" customWidth="1"/>
    <col min="6662" max="6667" width="0" style="14" hidden="1" customWidth="1"/>
    <col min="6668" max="6914" width="9.140625" style="14"/>
    <col min="6915" max="6915" width="22.140625" style="14" customWidth="1"/>
    <col min="6916" max="6916" width="50.28515625" style="14" customWidth="1"/>
    <col min="6917" max="6917" width="20.7109375" style="14" customWidth="1"/>
    <col min="6918" max="6923" width="0" style="14" hidden="1" customWidth="1"/>
    <col min="6924" max="7170" width="9.140625" style="14"/>
    <col min="7171" max="7171" width="22.140625" style="14" customWidth="1"/>
    <col min="7172" max="7172" width="50.28515625" style="14" customWidth="1"/>
    <col min="7173" max="7173" width="20.7109375" style="14" customWidth="1"/>
    <col min="7174" max="7179" width="0" style="14" hidden="1" customWidth="1"/>
    <col min="7180" max="7426" width="9.140625" style="14"/>
    <col min="7427" max="7427" width="22.140625" style="14" customWidth="1"/>
    <col min="7428" max="7428" width="50.28515625" style="14" customWidth="1"/>
    <col min="7429" max="7429" width="20.7109375" style="14" customWidth="1"/>
    <col min="7430" max="7435" width="0" style="14" hidden="1" customWidth="1"/>
    <col min="7436" max="7682" width="9.140625" style="14"/>
    <col min="7683" max="7683" width="22.140625" style="14" customWidth="1"/>
    <col min="7684" max="7684" width="50.28515625" style="14" customWidth="1"/>
    <col min="7685" max="7685" width="20.7109375" style="14" customWidth="1"/>
    <col min="7686" max="7691" width="0" style="14" hidden="1" customWidth="1"/>
    <col min="7692" max="7938" width="9.140625" style="14"/>
    <col min="7939" max="7939" width="22.140625" style="14" customWidth="1"/>
    <col min="7940" max="7940" width="50.28515625" style="14" customWidth="1"/>
    <col min="7941" max="7941" width="20.7109375" style="14" customWidth="1"/>
    <col min="7942" max="7947" width="0" style="14" hidden="1" customWidth="1"/>
    <col min="7948" max="8194" width="9.140625" style="14"/>
    <col min="8195" max="8195" width="22.140625" style="14" customWidth="1"/>
    <col min="8196" max="8196" width="50.28515625" style="14" customWidth="1"/>
    <col min="8197" max="8197" width="20.7109375" style="14" customWidth="1"/>
    <col min="8198" max="8203" width="0" style="14" hidden="1" customWidth="1"/>
    <col min="8204" max="8450" width="9.140625" style="14"/>
    <col min="8451" max="8451" width="22.140625" style="14" customWidth="1"/>
    <col min="8452" max="8452" width="50.28515625" style="14" customWidth="1"/>
    <col min="8453" max="8453" width="20.7109375" style="14" customWidth="1"/>
    <col min="8454" max="8459" width="0" style="14" hidden="1" customWidth="1"/>
    <col min="8460" max="8706" width="9.140625" style="14"/>
    <col min="8707" max="8707" width="22.140625" style="14" customWidth="1"/>
    <col min="8708" max="8708" width="50.28515625" style="14" customWidth="1"/>
    <col min="8709" max="8709" width="20.7109375" style="14" customWidth="1"/>
    <col min="8710" max="8715" width="0" style="14" hidden="1" customWidth="1"/>
    <col min="8716" max="8962" width="9.140625" style="14"/>
    <col min="8963" max="8963" width="22.140625" style="14" customWidth="1"/>
    <col min="8964" max="8964" width="50.28515625" style="14" customWidth="1"/>
    <col min="8965" max="8965" width="20.7109375" style="14" customWidth="1"/>
    <col min="8966" max="8971" width="0" style="14" hidden="1" customWidth="1"/>
    <col min="8972" max="9218" width="9.140625" style="14"/>
    <col min="9219" max="9219" width="22.140625" style="14" customWidth="1"/>
    <col min="9220" max="9220" width="50.28515625" style="14" customWidth="1"/>
    <col min="9221" max="9221" width="20.7109375" style="14" customWidth="1"/>
    <col min="9222" max="9227" width="0" style="14" hidden="1" customWidth="1"/>
    <col min="9228" max="9474" width="9.140625" style="14"/>
    <col min="9475" max="9475" width="22.140625" style="14" customWidth="1"/>
    <col min="9476" max="9476" width="50.28515625" style="14" customWidth="1"/>
    <col min="9477" max="9477" width="20.7109375" style="14" customWidth="1"/>
    <col min="9478" max="9483" width="0" style="14" hidden="1" customWidth="1"/>
    <col min="9484" max="9730" width="9.140625" style="14"/>
    <col min="9731" max="9731" width="22.140625" style="14" customWidth="1"/>
    <col min="9732" max="9732" width="50.28515625" style="14" customWidth="1"/>
    <col min="9733" max="9733" width="20.7109375" style="14" customWidth="1"/>
    <col min="9734" max="9739" width="0" style="14" hidden="1" customWidth="1"/>
    <col min="9740" max="9986" width="9.140625" style="14"/>
    <col min="9987" max="9987" width="22.140625" style="14" customWidth="1"/>
    <col min="9988" max="9988" width="50.28515625" style="14" customWidth="1"/>
    <col min="9989" max="9989" width="20.7109375" style="14" customWidth="1"/>
    <col min="9990" max="9995" width="0" style="14" hidden="1" customWidth="1"/>
    <col min="9996" max="10242" width="9.140625" style="14"/>
    <col min="10243" max="10243" width="22.140625" style="14" customWidth="1"/>
    <col min="10244" max="10244" width="50.28515625" style="14" customWidth="1"/>
    <col min="10245" max="10245" width="20.7109375" style="14" customWidth="1"/>
    <col min="10246" max="10251" width="0" style="14" hidden="1" customWidth="1"/>
    <col min="10252" max="10498" width="9.140625" style="14"/>
    <col min="10499" max="10499" width="22.140625" style="14" customWidth="1"/>
    <col min="10500" max="10500" width="50.28515625" style="14" customWidth="1"/>
    <col min="10501" max="10501" width="20.7109375" style="14" customWidth="1"/>
    <col min="10502" max="10507" width="0" style="14" hidden="1" customWidth="1"/>
    <col min="10508" max="10754" width="9.140625" style="14"/>
    <col min="10755" max="10755" width="22.140625" style="14" customWidth="1"/>
    <col min="10756" max="10756" width="50.28515625" style="14" customWidth="1"/>
    <col min="10757" max="10757" width="20.7109375" style="14" customWidth="1"/>
    <col min="10758" max="10763" width="0" style="14" hidden="1" customWidth="1"/>
    <col min="10764" max="11010" width="9.140625" style="14"/>
    <col min="11011" max="11011" width="22.140625" style="14" customWidth="1"/>
    <col min="11012" max="11012" width="50.28515625" style="14" customWidth="1"/>
    <col min="11013" max="11013" width="20.7109375" style="14" customWidth="1"/>
    <col min="11014" max="11019" width="0" style="14" hidden="1" customWidth="1"/>
    <col min="11020" max="11266" width="9.140625" style="14"/>
    <col min="11267" max="11267" width="22.140625" style="14" customWidth="1"/>
    <col min="11268" max="11268" width="50.28515625" style="14" customWidth="1"/>
    <col min="11269" max="11269" width="20.7109375" style="14" customWidth="1"/>
    <col min="11270" max="11275" width="0" style="14" hidden="1" customWidth="1"/>
    <col min="11276" max="11522" width="9.140625" style="14"/>
    <col min="11523" max="11523" width="22.140625" style="14" customWidth="1"/>
    <col min="11524" max="11524" width="50.28515625" style="14" customWidth="1"/>
    <col min="11525" max="11525" width="20.7109375" style="14" customWidth="1"/>
    <col min="11526" max="11531" width="0" style="14" hidden="1" customWidth="1"/>
    <col min="11532" max="11778" width="9.140625" style="14"/>
    <col min="11779" max="11779" width="22.140625" style="14" customWidth="1"/>
    <col min="11780" max="11780" width="50.28515625" style="14" customWidth="1"/>
    <col min="11781" max="11781" width="20.7109375" style="14" customWidth="1"/>
    <col min="11782" max="11787" width="0" style="14" hidden="1" customWidth="1"/>
    <col min="11788" max="12034" width="9.140625" style="14"/>
    <col min="12035" max="12035" width="22.140625" style="14" customWidth="1"/>
    <col min="12036" max="12036" width="50.28515625" style="14" customWidth="1"/>
    <col min="12037" max="12037" width="20.7109375" style="14" customWidth="1"/>
    <col min="12038" max="12043" width="0" style="14" hidden="1" customWidth="1"/>
    <col min="12044" max="12290" width="9.140625" style="14"/>
    <col min="12291" max="12291" width="22.140625" style="14" customWidth="1"/>
    <col min="12292" max="12292" width="50.28515625" style="14" customWidth="1"/>
    <col min="12293" max="12293" width="20.7109375" style="14" customWidth="1"/>
    <col min="12294" max="12299" width="0" style="14" hidden="1" customWidth="1"/>
    <col min="12300" max="12546" width="9.140625" style="14"/>
    <col min="12547" max="12547" width="22.140625" style="14" customWidth="1"/>
    <col min="12548" max="12548" width="50.28515625" style="14" customWidth="1"/>
    <col min="12549" max="12549" width="20.7109375" style="14" customWidth="1"/>
    <col min="12550" max="12555" width="0" style="14" hidden="1" customWidth="1"/>
    <col min="12556" max="12802" width="9.140625" style="14"/>
    <col min="12803" max="12803" width="22.140625" style="14" customWidth="1"/>
    <col min="12804" max="12804" width="50.28515625" style="14" customWidth="1"/>
    <col min="12805" max="12805" width="20.7109375" style="14" customWidth="1"/>
    <col min="12806" max="12811" width="0" style="14" hidden="1" customWidth="1"/>
    <col min="12812" max="13058" width="9.140625" style="14"/>
    <col min="13059" max="13059" width="22.140625" style="14" customWidth="1"/>
    <col min="13060" max="13060" width="50.28515625" style="14" customWidth="1"/>
    <col min="13061" max="13061" width="20.7109375" style="14" customWidth="1"/>
    <col min="13062" max="13067" width="0" style="14" hidden="1" customWidth="1"/>
    <col min="13068" max="13314" width="9.140625" style="14"/>
    <col min="13315" max="13315" width="22.140625" style="14" customWidth="1"/>
    <col min="13316" max="13316" width="50.28515625" style="14" customWidth="1"/>
    <col min="13317" max="13317" width="20.7109375" style="14" customWidth="1"/>
    <col min="13318" max="13323" width="0" style="14" hidden="1" customWidth="1"/>
    <col min="13324" max="13570" width="9.140625" style="14"/>
    <col min="13571" max="13571" width="22.140625" style="14" customWidth="1"/>
    <col min="13572" max="13572" width="50.28515625" style="14" customWidth="1"/>
    <col min="13573" max="13573" width="20.7109375" style="14" customWidth="1"/>
    <col min="13574" max="13579" width="0" style="14" hidden="1" customWidth="1"/>
    <col min="13580" max="13826" width="9.140625" style="14"/>
    <col min="13827" max="13827" width="22.140625" style="14" customWidth="1"/>
    <col min="13828" max="13828" width="50.28515625" style="14" customWidth="1"/>
    <col min="13829" max="13829" width="20.7109375" style="14" customWidth="1"/>
    <col min="13830" max="13835" width="0" style="14" hidden="1" customWidth="1"/>
    <col min="13836" max="14082" width="9.140625" style="14"/>
    <col min="14083" max="14083" width="22.140625" style="14" customWidth="1"/>
    <col min="14084" max="14084" width="50.28515625" style="14" customWidth="1"/>
    <col min="14085" max="14085" width="20.7109375" style="14" customWidth="1"/>
    <col min="14086" max="14091" width="0" style="14" hidden="1" customWidth="1"/>
    <col min="14092" max="14338" width="9.140625" style="14"/>
    <col min="14339" max="14339" width="22.140625" style="14" customWidth="1"/>
    <col min="14340" max="14340" width="50.28515625" style="14" customWidth="1"/>
    <col min="14341" max="14341" width="20.7109375" style="14" customWidth="1"/>
    <col min="14342" max="14347" width="0" style="14" hidden="1" customWidth="1"/>
    <col min="14348" max="14594" width="9.140625" style="14"/>
    <col min="14595" max="14595" width="22.140625" style="14" customWidth="1"/>
    <col min="14596" max="14596" width="50.28515625" style="14" customWidth="1"/>
    <col min="14597" max="14597" width="20.7109375" style="14" customWidth="1"/>
    <col min="14598" max="14603" width="0" style="14" hidden="1" customWidth="1"/>
    <col min="14604" max="14850" width="9.140625" style="14"/>
    <col min="14851" max="14851" width="22.140625" style="14" customWidth="1"/>
    <col min="14852" max="14852" width="50.28515625" style="14" customWidth="1"/>
    <col min="14853" max="14853" width="20.7109375" style="14" customWidth="1"/>
    <col min="14854" max="14859" width="0" style="14" hidden="1" customWidth="1"/>
    <col min="14860" max="15106" width="9.140625" style="14"/>
    <col min="15107" max="15107" width="22.140625" style="14" customWidth="1"/>
    <col min="15108" max="15108" width="50.28515625" style="14" customWidth="1"/>
    <col min="15109" max="15109" width="20.7109375" style="14" customWidth="1"/>
    <col min="15110" max="15115" width="0" style="14" hidden="1" customWidth="1"/>
    <col min="15116" max="15362" width="9.140625" style="14"/>
    <col min="15363" max="15363" width="22.140625" style="14" customWidth="1"/>
    <col min="15364" max="15364" width="50.28515625" style="14" customWidth="1"/>
    <col min="15365" max="15365" width="20.7109375" style="14" customWidth="1"/>
    <col min="15366" max="15371" width="0" style="14" hidden="1" customWidth="1"/>
    <col min="15372" max="15618" width="9.140625" style="14"/>
    <col min="15619" max="15619" width="22.140625" style="14" customWidth="1"/>
    <col min="15620" max="15620" width="50.28515625" style="14" customWidth="1"/>
    <col min="15621" max="15621" width="20.7109375" style="14" customWidth="1"/>
    <col min="15622" max="15627" width="0" style="14" hidden="1" customWidth="1"/>
    <col min="15628" max="15874" width="9.140625" style="14"/>
    <col min="15875" max="15875" width="22.140625" style="14" customWidth="1"/>
    <col min="15876" max="15876" width="50.28515625" style="14" customWidth="1"/>
    <col min="15877" max="15877" width="20.7109375" style="14" customWidth="1"/>
    <col min="15878" max="15883" width="0" style="14" hidden="1" customWidth="1"/>
    <col min="15884" max="16130" width="9.140625" style="14"/>
    <col min="16131" max="16131" width="22.140625" style="14" customWidth="1"/>
    <col min="16132" max="16132" width="50.28515625" style="14" customWidth="1"/>
    <col min="16133" max="16133" width="20.7109375" style="14" customWidth="1"/>
    <col min="16134" max="16139" width="0" style="14" hidden="1" customWidth="1"/>
    <col min="16140" max="16384" width="9.140625" style="14"/>
  </cols>
  <sheetData>
    <row r="1" spans="1:11" ht="15.75" customHeight="1">
      <c r="B1" s="80"/>
      <c r="C1" s="80"/>
      <c r="D1" s="80"/>
      <c r="E1" s="306" t="s">
        <v>578</v>
      </c>
      <c r="F1" s="80"/>
      <c r="G1" s="80"/>
      <c r="H1" s="80"/>
      <c r="I1" s="80"/>
      <c r="J1" s="80"/>
    </row>
    <row r="2" spans="1:11" ht="30" customHeight="1">
      <c r="B2" s="80"/>
      <c r="C2" s="80"/>
      <c r="D2" s="80"/>
      <c r="E2" s="306"/>
      <c r="F2" s="80"/>
      <c r="G2" s="80"/>
      <c r="H2" s="80"/>
      <c r="I2" s="80"/>
      <c r="J2" s="80"/>
    </row>
    <row r="3" spans="1:11" ht="133.5" customHeight="1">
      <c r="B3" s="80"/>
      <c r="C3" s="80"/>
      <c r="D3" s="80"/>
      <c r="E3" s="306"/>
      <c r="F3" s="80"/>
      <c r="G3" s="80"/>
      <c r="H3" s="80"/>
      <c r="I3" s="80"/>
      <c r="J3" s="80"/>
    </row>
    <row r="4" spans="1:11" ht="15.75" hidden="1" customHeight="1">
      <c r="B4" s="80"/>
      <c r="C4" s="80"/>
      <c r="D4" s="80"/>
      <c r="E4" s="80"/>
    </row>
    <row r="5" spans="1:11" ht="15.75" hidden="1" customHeight="1">
      <c r="B5" s="80"/>
      <c r="C5" s="80"/>
      <c r="D5" s="80"/>
      <c r="E5" s="80"/>
    </row>
    <row r="6" spans="1:11" ht="44.25" customHeight="1">
      <c r="A6" s="302" t="s">
        <v>536</v>
      </c>
      <c r="B6" s="302"/>
      <c r="C6" s="302"/>
      <c r="D6" s="302"/>
      <c r="E6" s="302"/>
    </row>
    <row r="7" spans="1:11">
      <c r="B7" s="131"/>
      <c r="C7" s="131"/>
      <c r="D7" s="131"/>
      <c r="E7" s="132"/>
    </row>
    <row r="8" spans="1:11">
      <c r="A8" s="57" t="s">
        <v>310</v>
      </c>
      <c r="B8" s="212" t="s">
        <v>311</v>
      </c>
      <c r="C8" s="144">
        <v>2021</v>
      </c>
      <c r="D8" s="144" t="s">
        <v>343</v>
      </c>
      <c r="E8" s="145" t="s">
        <v>531</v>
      </c>
      <c r="F8" s="122"/>
      <c r="G8" s="122"/>
      <c r="H8" s="122"/>
      <c r="I8" s="122"/>
      <c r="J8" s="122"/>
      <c r="K8" s="122"/>
    </row>
    <row r="9" spans="1:11">
      <c r="A9" s="57"/>
      <c r="B9" s="213"/>
      <c r="C9" s="147"/>
      <c r="D9" s="214">
        <f>E9-C9</f>
        <v>0</v>
      </c>
      <c r="E9" s="147"/>
    </row>
    <row r="10" spans="1:11" ht="85.5" customHeight="1">
      <c r="A10" s="148" t="s">
        <v>312</v>
      </c>
      <c r="B10" s="123" t="s">
        <v>313</v>
      </c>
      <c r="C10" s="149">
        <v>5649.35</v>
      </c>
      <c r="D10" s="214">
        <f>E10-3718.53</f>
        <v>4204.5599999999995</v>
      </c>
      <c r="E10" s="262">
        <f>E19-E18</f>
        <v>7923.09</v>
      </c>
    </row>
    <row r="11" spans="1:11">
      <c r="A11" s="148"/>
      <c r="B11" s="150"/>
      <c r="C11" s="149"/>
      <c r="D11" s="214">
        <f t="shared" ref="D11:D17" si="0">E11-C11</f>
        <v>0</v>
      </c>
      <c r="E11" s="149"/>
    </row>
    <row r="12" spans="1:11" ht="15.75" hidden="1" customHeight="1">
      <c r="A12" s="151"/>
      <c r="B12" s="150"/>
      <c r="C12" s="149"/>
      <c r="D12" s="214">
        <f t="shared" si="0"/>
        <v>0</v>
      </c>
      <c r="E12" s="149"/>
    </row>
    <row r="13" spans="1:11" s="133" customFormat="1" ht="31.5" hidden="1" customHeight="1">
      <c r="A13" s="152"/>
      <c r="B13" s="153"/>
      <c r="C13" s="149"/>
      <c r="D13" s="214">
        <f t="shared" si="0"/>
        <v>0</v>
      </c>
      <c r="E13" s="149"/>
    </row>
    <row r="14" spans="1:11" s="133" customFormat="1" ht="15.75" hidden="1" customHeight="1">
      <c r="A14" s="154"/>
      <c r="B14" s="153"/>
      <c r="C14" s="149"/>
      <c r="D14" s="214">
        <f t="shared" si="0"/>
        <v>0</v>
      </c>
      <c r="E14" s="149"/>
      <c r="G14" s="133">
        <v>6476566.0999999996</v>
      </c>
      <c r="H14" s="133">
        <v>279131</v>
      </c>
      <c r="I14" s="133">
        <f>G14+H14+4100</f>
        <v>6759797.0999999996</v>
      </c>
    </row>
    <row r="15" spans="1:11" s="133" customFormat="1" ht="15.75" hidden="1" customHeight="1">
      <c r="A15" s="154"/>
      <c r="B15" s="153"/>
      <c r="C15" s="149"/>
      <c r="D15" s="214">
        <f t="shared" si="0"/>
        <v>0</v>
      </c>
      <c r="E15" s="149"/>
      <c r="G15" s="133">
        <v>6670222.0999999996</v>
      </c>
      <c r="H15" s="133">
        <v>115000</v>
      </c>
      <c r="I15" s="133">
        <f>G15+H15+80000</f>
        <v>6865222.0999999996</v>
      </c>
    </row>
    <row r="16" spans="1:11" s="133" customFormat="1" ht="15.75" hidden="1" customHeight="1">
      <c r="A16" s="154"/>
      <c r="B16" s="153"/>
      <c r="C16" s="149"/>
      <c r="D16" s="214">
        <f t="shared" si="0"/>
        <v>0</v>
      </c>
      <c r="E16" s="149"/>
      <c r="I16" s="133">
        <f>I14-I15</f>
        <v>-105425</v>
      </c>
    </row>
    <row r="17" spans="1:8" s="133" customFormat="1" ht="15.75" hidden="1" customHeight="1">
      <c r="A17" s="154"/>
      <c r="B17" s="153"/>
      <c r="C17" s="149"/>
      <c r="D17" s="214">
        <f t="shared" si="0"/>
        <v>0</v>
      </c>
      <c r="E17" s="149"/>
      <c r="G17" s="133">
        <f>G14-G15</f>
        <v>-193656</v>
      </c>
    </row>
    <row r="18" spans="1:8" s="30" customFormat="1">
      <c r="A18" s="155"/>
      <c r="B18" s="156" t="s">
        <v>314</v>
      </c>
      <c r="C18" s="149"/>
      <c r="D18" s="214">
        <f>E18-953</f>
        <v>-70.649999999999977</v>
      </c>
      <c r="E18" s="262">
        <v>882.35</v>
      </c>
      <c r="F18" s="30" t="s">
        <v>315</v>
      </c>
      <c r="G18" s="30">
        <f>G14+150000</f>
        <v>6626566.0999999996</v>
      </c>
      <c r="H18" s="30">
        <v>195694.7</v>
      </c>
    </row>
    <row r="19" spans="1:8">
      <c r="A19" s="340" t="s">
        <v>316</v>
      </c>
      <c r="B19" s="341"/>
      <c r="C19" s="157">
        <f>C10</f>
        <v>5649.35</v>
      </c>
      <c r="D19" s="214">
        <f>E19-4671.53</f>
        <v>4133.9100000000008</v>
      </c>
      <c r="E19" s="261">
        <v>8805.44</v>
      </c>
      <c r="F19" s="14" t="s">
        <v>317</v>
      </c>
      <c r="G19" s="14">
        <f>G15+75000+150000</f>
        <v>6895222.0999999996</v>
      </c>
      <c r="H19" s="14">
        <f>H18+4100</f>
        <v>199794.7</v>
      </c>
    </row>
    <row r="20" spans="1:8" hidden="1">
      <c r="A20" s="134"/>
      <c r="B20" s="118"/>
      <c r="C20" s="118"/>
      <c r="D20" s="118"/>
      <c r="E20" s="135"/>
    </row>
    <row r="21" spans="1:8" hidden="1">
      <c r="A21" s="134"/>
      <c r="B21" s="118"/>
      <c r="C21" s="118"/>
      <c r="D21" s="118"/>
      <c r="E21" s="135"/>
    </row>
    <row r="22" spans="1:8">
      <c r="E22" s="14"/>
    </row>
    <row r="23" spans="1:8" hidden="1">
      <c r="E23" s="14"/>
    </row>
    <row r="24" spans="1:8">
      <c r="E24" s="14"/>
    </row>
    <row r="25" spans="1:8">
      <c r="E25" s="14"/>
    </row>
    <row r="26" spans="1:8" s="30" customFormat="1"/>
    <row r="27" spans="1:8" s="30" customFormat="1"/>
    <row r="28" spans="1:8" s="30" customFormat="1"/>
    <row r="29" spans="1:8">
      <c r="E29" s="14"/>
    </row>
    <row r="30" spans="1:8">
      <c r="E30" s="14"/>
    </row>
    <row r="31" spans="1:8" s="30" customFormat="1"/>
    <row r="32" spans="1:8">
      <c r="E32" s="14"/>
    </row>
    <row r="33" spans="2:5">
      <c r="E33" s="14"/>
    </row>
    <row r="34" spans="2:5">
      <c r="E34" s="14"/>
    </row>
    <row r="35" spans="2:5">
      <c r="E35" s="14"/>
    </row>
    <row r="36" spans="2:5">
      <c r="E36" s="14"/>
    </row>
    <row r="37" spans="2:5">
      <c r="E37" s="14"/>
    </row>
    <row r="38" spans="2:5">
      <c r="B38" s="136"/>
      <c r="C38" s="136"/>
      <c r="D38" s="136"/>
      <c r="E38" s="137"/>
    </row>
    <row r="39" spans="2:5">
      <c r="B39" s="136"/>
      <c r="C39" s="136"/>
      <c r="D39" s="136"/>
      <c r="E39" s="137"/>
    </row>
    <row r="40" spans="2:5">
      <c r="B40" s="136"/>
      <c r="C40" s="136"/>
      <c r="D40" s="136"/>
      <c r="E40" s="137"/>
    </row>
    <row r="41" spans="2:5">
      <c r="B41" s="136"/>
      <c r="C41" s="136"/>
      <c r="D41" s="136"/>
      <c r="E41" s="137"/>
    </row>
    <row r="42" spans="2:5">
      <c r="B42" s="138"/>
      <c r="C42" s="138"/>
      <c r="D42" s="138"/>
      <c r="E42" s="139"/>
    </row>
    <row r="43" spans="2:5">
      <c r="B43" s="136"/>
      <c r="C43" s="136"/>
      <c r="D43" s="136"/>
      <c r="E43" s="137"/>
    </row>
    <row r="44" spans="2:5">
      <c r="B44" s="136"/>
      <c r="C44" s="136"/>
      <c r="D44" s="136"/>
      <c r="E44" s="137"/>
    </row>
    <row r="45" spans="2:5">
      <c r="B45" s="31"/>
      <c r="C45" s="31"/>
      <c r="D45" s="31"/>
      <c r="E45" s="140"/>
    </row>
    <row r="46" spans="2:5">
      <c r="B46" s="136"/>
      <c r="C46" s="136"/>
      <c r="D46" s="136"/>
      <c r="E46" s="137"/>
    </row>
    <row r="47" spans="2:5">
      <c r="B47" s="136"/>
      <c r="C47" s="136"/>
      <c r="D47" s="136"/>
      <c r="E47" s="137"/>
    </row>
    <row r="48" spans="2:5">
      <c r="B48" s="31"/>
      <c r="C48" s="31"/>
      <c r="D48" s="31"/>
      <c r="E48" s="140"/>
    </row>
    <row r="49" spans="2:5">
      <c r="B49" s="136"/>
      <c r="C49" s="136"/>
      <c r="D49" s="136"/>
      <c r="E49" s="137"/>
    </row>
    <row r="50" spans="2:5">
      <c r="B50" s="136"/>
      <c r="C50" s="136"/>
      <c r="D50" s="136"/>
      <c r="E50" s="137"/>
    </row>
    <row r="51" spans="2:5">
      <c r="B51" s="136"/>
      <c r="C51" s="136"/>
      <c r="D51" s="136"/>
      <c r="E51" s="137"/>
    </row>
    <row r="52" spans="2:5">
      <c r="B52" s="136"/>
      <c r="C52" s="136"/>
      <c r="D52" s="136"/>
      <c r="E52" s="137"/>
    </row>
    <row r="53" spans="2:5">
      <c r="E53" s="141"/>
    </row>
    <row r="54" spans="2:5">
      <c r="E54" s="141"/>
    </row>
    <row r="55" spans="2:5">
      <c r="E55" s="141"/>
    </row>
    <row r="56" spans="2:5">
      <c r="E56" s="142"/>
    </row>
    <row r="57" spans="2:5">
      <c r="E57" s="142"/>
    </row>
    <row r="58" spans="2:5">
      <c r="E58" s="142"/>
    </row>
    <row r="59" spans="2:5">
      <c r="E59" s="142"/>
    </row>
    <row r="60" spans="2:5">
      <c r="E60" s="142"/>
    </row>
    <row r="61" spans="2:5">
      <c r="E61" s="142"/>
    </row>
    <row r="62" spans="2:5">
      <c r="E62" s="142"/>
    </row>
    <row r="63" spans="2:5">
      <c r="E63" s="142"/>
    </row>
    <row r="64" spans="2:5">
      <c r="E64" s="142"/>
    </row>
    <row r="65" spans="5:5">
      <c r="E65" s="142"/>
    </row>
    <row r="66" spans="5:5">
      <c r="E66" s="142"/>
    </row>
    <row r="67" spans="5:5">
      <c r="E67" s="142"/>
    </row>
    <row r="68" spans="5:5">
      <c r="E68" s="142"/>
    </row>
    <row r="69" spans="5:5">
      <c r="E69" s="142"/>
    </row>
    <row r="70" spans="5:5">
      <c r="E70" s="142"/>
    </row>
    <row r="71" spans="5:5">
      <c r="E71" s="142"/>
    </row>
    <row r="72" spans="5:5">
      <c r="E72" s="142"/>
    </row>
    <row r="73" spans="5:5">
      <c r="E73" s="142"/>
    </row>
    <row r="74" spans="5:5">
      <c r="E74" s="142"/>
    </row>
    <row r="75" spans="5:5">
      <c r="E75" s="142"/>
    </row>
    <row r="76" spans="5:5">
      <c r="E76" s="142"/>
    </row>
    <row r="77" spans="5:5">
      <c r="E77" s="142"/>
    </row>
    <row r="78" spans="5:5">
      <c r="E78" s="142"/>
    </row>
    <row r="79" spans="5:5">
      <c r="E79" s="142"/>
    </row>
    <row r="80" spans="5:5">
      <c r="E80" s="142"/>
    </row>
    <row r="81" spans="5:5">
      <c r="E81" s="142"/>
    </row>
    <row r="82" spans="5:5">
      <c r="E82" s="142"/>
    </row>
    <row r="83" spans="5:5">
      <c r="E83" s="142"/>
    </row>
    <row r="84" spans="5:5">
      <c r="E84" s="142"/>
    </row>
    <row r="85" spans="5:5">
      <c r="E85" s="142"/>
    </row>
    <row r="86" spans="5:5">
      <c r="E86" s="142"/>
    </row>
    <row r="87" spans="5:5">
      <c r="E87" s="142"/>
    </row>
    <row r="88" spans="5:5">
      <c r="E88" s="142"/>
    </row>
    <row r="89" spans="5:5">
      <c r="E89" s="142"/>
    </row>
    <row r="90" spans="5:5">
      <c r="E90" s="142"/>
    </row>
    <row r="91" spans="5:5">
      <c r="E91" s="142"/>
    </row>
    <row r="92" spans="5:5">
      <c r="E92" s="142"/>
    </row>
    <row r="93" spans="5:5">
      <c r="E93" s="142"/>
    </row>
    <row r="94" spans="5:5">
      <c r="E94" s="142"/>
    </row>
    <row r="95" spans="5:5">
      <c r="E95" s="142"/>
    </row>
    <row r="96" spans="5:5">
      <c r="E96" s="142"/>
    </row>
    <row r="97" spans="5:5">
      <c r="E97" s="142"/>
    </row>
    <row r="98" spans="5:5">
      <c r="E98" s="142"/>
    </row>
    <row r="99" spans="5:5">
      <c r="E99" s="142"/>
    </row>
    <row r="100" spans="5:5">
      <c r="E100" s="142"/>
    </row>
    <row r="101" spans="5:5">
      <c r="E101" s="142"/>
    </row>
    <row r="102" spans="5:5">
      <c r="E102" s="142"/>
    </row>
    <row r="103" spans="5:5">
      <c r="E103" s="142"/>
    </row>
    <row r="104" spans="5:5">
      <c r="E104" s="142"/>
    </row>
    <row r="105" spans="5:5">
      <c r="E105" s="142"/>
    </row>
    <row r="106" spans="5:5">
      <c r="E106" s="142"/>
    </row>
    <row r="107" spans="5:5">
      <c r="E107" s="142"/>
    </row>
    <row r="108" spans="5:5">
      <c r="E108" s="142"/>
    </row>
    <row r="109" spans="5:5">
      <c r="E109" s="142"/>
    </row>
    <row r="110" spans="5:5">
      <c r="E110" s="142"/>
    </row>
    <row r="111" spans="5:5">
      <c r="E111" s="142"/>
    </row>
    <row r="112" spans="5:5">
      <c r="E112" s="142"/>
    </row>
    <row r="113" spans="5:5">
      <c r="E113" s="142"/>
    </row>
    <row r="114" spans="5:5">
      <c r="E114" s="142"/>
    </row>
    <row r="115" spans="5:5">
      <c r="E115" s="142"/>
    </row>
    <row r="116" spans="5:5">
      <c r="E116" s="142"/>
    </row>
    <row r="117" spans="5:5">
      <c r="E117" s="142"/>
    </row>
    <row r="118" spans="5:5">
      <c r="E118" s="142"/>
    </row>
    <row r="119" spans="5:5">
      <c r="E119" s="142"/>
    </row>
    <row r="120" spans="5:5">
      <c r="E120" s="142"/>
    </row>
    <row r="121" spans="5:5">
      <c r="E121" s="142"/>
    </row>
    <row r="122" spans="5:5">
      <c r="E122" s="142"/>
    </row>
    <row r="123" spans="5:5">
      <c r="E123" s="142"/>
    </row>
    <row r="124" spans="5:5">
      <c r="E124" s="142"/>
    </row>
    <row r="125" spans="5:5">
      <c r="E125" s="142"/>
    </row>
    <row r="126" spans="5:5">
      <c r="E126" s="142"/>
    </row>
    <row r="127" spans="5:5">
      <c r="E127" s="142"/>
    </row>
    <row r="128" spans="5:5">
      <c r="E128" s="142"/>
    </row>
    <row r="129" spans="5:5">
      <c r="E129" s="142"/>
    </row>
    <row r="130" spans="5:5">
      <c r="E130" s="142"/>
    </row>
    <row r="131" spans="5:5">
      <c r="E131" s="142"/>
    </row>
    <row r="132" spans="5:5">
      <c r="E132" s="142"/>
    </row>
    <row r="133" spans="5:5">
      <c r="E133" s="142"/>
    </row>
    <row r="134" spans="5:5">
      <c r="E134" s="142"/>
    </row>
    <row r="135" spans="5:5">
      <c r="E135" s="142"/>
    </row>
    <row r="136" spans="5:5">
      <c r="E136" s="142"/>
    </row>
    <row r="137" spans="5:5">
      <c r="E137" s="142"/>
    </row>
    <row r="138" spans="5:5">
      <c r="E138" s="142"/>
    </row>
    <row r="139" spans="5:5">
      <c r="E139" s="142"/>
    </row>
    <row r="140" spans="5:5">
      <c r="E140" s="142"/>
    </row>
    <row r="141" spans="5:5">
      <c r="E141" s="142"/>
    </row>
    <row r="142" spans="5:5">
      <c r="E142" s="142"/>
    </row>
    <row r="143" spans="5:5">
      <c r="E143" s="142"/>
    </row>
    <row r="144" spans="5:5">
      <c r="E144" s="142"/>
    </row>
    <row r="145" spans="5:5">
      <c r="E145" s="142"/>
    </row>
    <row r="146" spans="5:5">
      <c r="E146" s="142"/>
    </row>
    <row r="147" spans="5:5">
      <c r="E147" s="142"/>
    </row>
    <row r="148" spans="5:5">
      <c r="E148" s="142"/>
    </row>
    <row r="149" spans="5:5">
      <c r="E149" s="142"/>
    </row>
    <row r="150" spans="5:5">
      <c r="E150" s="142"/>
    </row>
    <row r="151" spans="5:5">
      <c r="E151" s="142"/>
    </row>
    <row r="152" spans="5:5">
      <c r="E152" s="142"/>
    </row>
    <row r="153" spans="5:5">
      <c r="E153" s="142"/>
    </row>
    <row r="154" spans="5:5">
      <c r="E154" s="142"/>
    </row>
    <row r="155" spans="5:5">
      <c r="E155" s="142"/>
    </row>
    <row r="156" spans="5:5">
      <c r="E156" s="142"/>
    </row>
    <row r="157" spans="5:5">
      <c r="E157" s="142"/>
    </row>
    <row r="158" spans="5:5">
      <c r="E158" s="142"/>
    </row>
    <row r="159" spans="5:5">
      <c r="E159" s="142"/>
    </row>
    <row r="160" spans="5:5">
      <c r="E160" s="142"/>
    </row>
    <row r="161" spans="5:5">
      <c r="E161" s="142"/>
    </row>
    <row r="162" spans="5:5">
      <c r="E162" s="142"/>
    </row>
    <row r="163" spans="5:5">
      <c r="E163" s="142"/>
    </row>
    <row r="164" spans="5:5">
      <c r="E164" s="142"/>
    </row>
    <row r="165" spans="5:5">
      <c r="E165" s="142"/>
    </row>
  </sheetData>
  <mergeCells count="3">
    <mergeCell ref="A6:E6"/>
    <mergeCell ref="A19:B19"/>
    <mergeCell ref="E1:E3"/>
  </mergeCells>
  <pageMargins left="0.75" right="0.75" top="1" bottom="1" header="0.5" footer="0.5"/>
  <pageSetup paperSize="9"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65"/>
  <sheetViews>
    <sheetView zoomScale="75" zoomScaleNormal="75" workbookViewId="0">
      <selection activeCell="D26" sqref="D26"/>
    </sheetView>
  </sheetViews>
  <sheetFormatPr defaultRowHeight="15.75"/>
  <cols>
    <col min="1" max="1" width="22.140625" style="14" customWidth="1"/>
    <col min="2" max="2" width="50.28515625" style="14" customWidth="1"/>
    <col min="3" max="3" width="20.42578125" style="14" customWidth="1"/>
    <col min="4" max="4" width="39.42578125" style="143" customWidth="1"/>
    <col min="5" max="10" width="0" style="14" hidden="1" customWidth="1"/>
    <col min="11" max="257" width="9.140625" style="14"/>
    <col min="258" max="258" width="22.140625" style="14" customWidth="1"/>
    <col min="259" max="259" width="50.28515625" style="14" customWidth="1"/>
    <col min="260" max="260" width="20.7109375" style="14" customWidth="1"/>
    <col min="261" max="266" width="0" style="14" hidden="1" customWidth="1"/>
    <col min="267" max="513" width="9.140625" style="14"/>
    <col min="514" max="514" width="22.140625" style="14" customWidth="1"/>
    <col min="515" max="515" width="50.28515625" style="14" customWidth="1"/>
    <col min="516" max="516" width="20.7109375" style="14" customWidth="1"/>
    <col min="517" max="522" width="0" style="14" hidden="1" customWidth="1"/>
    <col min="523" max="769" width="9.140625" style="14"/>
    <col min="770" max="770" width="22.140625" style="14" customWidth="1"/>
    <col min="771" max="771" width="50.28515625" style="14" customWidth="1"/>
    <col min="772" max="772" width="20.7109375" style="14" customWidth="1"/>
    <col min="773" max="778" width="0" style="14" hidden="1" customWidth="1"/>
    <col min="779" max="1025" width="9.140625" style="14"/>
    <col min="1026" max="1026" width="22.140625" style="14" customWidth="1"/>
    <col min="1027" max="1027" width="50.28515625" style="14" customWidth="1"/>
    <col min="1028" max="1028" width="20.7109375" style="14" customWidth="1"/>
    <col min="1029" max="1034" width="0" style="14" hidden="1" customWidth="1"/>
    <col min="1035" max="1281" width="9.140625" style="14"/>
    <col min="1282" max="1282" width="22.140625" style="14" customWidth="1"/>
    <col min="1283" max="1283" width="50.28515625" style="14" customWidth="1"/>
    <col min="1284" max="1284" width="20.7109375" style="14" customWidth="1"/>
    <col min="1285" max="1290" width="0" style="14" hidden="1" customWidth="1"/>
    <col min="1291" max="1537" width="9.140625" style="14"/>
    <col min="1538" max="1538" width="22.140625" style="14" customWidth="1"/>
    <col min="1539" max="1539" width="50.28515625" style="14" customWidth="1"/>
    <col min="1540" max="1540" width="20.7109375" style="14" customWidth="1"/>
    <col min="1541" max="1546" width="0" style="14" hidden="1" customWidth="1"/>
    <col min="1547" max="1793" width="9.140625" style="14"/>
    <col min="1794" max="1794" width="22.140625" style="14" customWidth="1"/>
    <col min="1795" max="1795" width="50.28515625" style="14" customWidth="1"/>
    <col min="1796" max="1796" width="20.7109375" style="14" customWidth="1"/>
    <col min="1797" max="1802" width="0" style="14" hidden="1" customWidth="1"/>
    <col min="1803" max="2049" width="9.140625" style="14"/>
    <col min="2050" max="2050" width="22.140625" style="14" customWidth="1"/>
    <col min="2051" max="2051" width="50.28515625" style="14" customWidth="1"/>
    <col min="2052" max="2052" width="20.7109375" style="14" customWidth="1"/>
    <col min="2053" max="2058" width="0" style="14" hidden="1" customWidth="1"/>
    <col min="2059" max="2305" width="9.140625" style="14"/>
    <col min="2306" max="2306" width="22.140625" style="14" customWidth="1"/>
    <col min="2307" max="2307" width="50.28515625" style="14" customWidth="1"/>
    <col min="2308" max="2308" width="20.7109375" style="14" customWidth="1"/>
    <col min="2309" max="2314" width="0" style="14" hidden="1" customWidth="1"/>
    <col min="2315" max="2561" width="9.140625" style="14"/>
    <col min="2562" max="2562" width="22.140625" style="14" customWidth="1"/>
    <col min="2563" max="2563" width="50.28515625" style="14" customWidth="1"/>
    <col min="2564" max="2564" width="20.7109375" style="14" customWidth="1"/>
    <col min="2565" max="2570" width="0" style="14" hidden="1" customWidth="1"/>
    <col min="2571" max="2817" width="9.140625" style="14"/>
    <col min="2818" max="2818" width="22.140625" style="14" customWidth="1"/>
    <col min="2819" max="2819" width="50.28515625" style="14" customWidth="1"/>
    <col min="2820" max="2820" width="20.7109375" style="14" customWidth="1"/>
    <col min="2821" max="2826" width="0" style="14" hidden="1" customWidth="1"/>
    <col min="2827" max="3073" width="9.140625" style="14"/>
    <col min="3074" max="3074" width="22.140625" style="14" customWidth="1"/>
    <col min="3075" max="3075" width="50.28515625" style="14" customWidth="1"/>
    <col min="3076" max="3076" width="20.7109375" style="14" customWidth="1"/>
    <col min="3077" max="3082" width="0" style="14" hidden="1" customWidth="1"/>
    <col min="3083" max="3329" width="9.140625" style="14"/>
    <col min="3330" max="3330" width="22.140625" style="14" customWidth="1"/>
    <col min="3331" max="3331" width="50.28515625" style="14" customWidth="1"/>
    <col min="3332" max="3332" width="20.7109375" style="14" customWidth="1"/>
    <col min="3333" max="3338" width="0" style="14" hidden="1" customWidth="1"/>
    <col min="3339" max="3585" width="9.140625" style="14"/>
    <col min="3586" max="3586" width="22.140625" style="14" customWidth="1"/>
    <col min="3587" max="3587" width="50.28515625" style="14" customWidth="1"/>
    <col min="3588" max="3588" width="20.7109375" style="14" customWidth="1"/>
    <col min="3589" max="3594" width="0" style="14" hidden="1" customWidth="1"/>
    <col min="3595" max="3841" width="9.140625" style="14"/>
    <col min="3842" max="3842" width="22.140625" style="14" customWidth="1"/>
    <col min="3843" max="3843" width="50.28515625" style="14" customWidth="1"/>
    <col min="3844" max="3844" width="20.7109375" style="14" customWidth="1"/>
    <col min="3845" max="3850" width="0" style="14" hidden="1" customWidth="1"/>
    <col min="3851" max="4097" width="9.140625" style="14"/>
    <col min="4098" max="4098" width="22.140625" style="14" customWidth="1"/>
    <col min="4099" max="4099" width="50.28515625" style="14" customWidth="1"/>
    <col min="4100" max="4100" width="20.7109375" style="14" customWidth="1"/>
    <col min="4101" max="4106" width="0" style="14" hidden="1" customWidth="1"/>
    <col min="4107" max="4353" width="9.140625" style="14"/>
    <col min="4354" max="4354" width="22.140625" style="14" customWidth="1"/>
    <col min="4355" max="4355" width="50.28515625" style="14" customWidth="1"/>
    <col min="4356" max="4356" width="20.7109375" style="14" customWidth="1"/>
    <col min="4357" max="4362" width="0" style="14" hidden="1" customWidth="1"/>
    <col min="4363" max="4609" width="9.140625" style="14"/>
    <col min="4610" max="4610" width="22.140625" style="14" customWidth="1"/>
    <col min="4611" max="4611" width="50.28515625" style="14" customWidth="1"/>
    <col min="4612" max="4612" width="20.7109375" style="14" customWidth="1"/>
    <col min="4613" max="4618" width="0" style="14" hidden="1" customWidth="1"/>
    <col min="4619" max="4865" width="9.140625" style="14"/>
    <col min="4866" max="4866" width="22.140625" style="14" customWidth="1"/>
    <col min="4867" max="4867" width="50.28515625" style="14" customWidth="1"/>
    <col min="4868" max="4868" width="20.7109375" style="14" customWidth="1"/>
    <col min="4869" max="4874" width="0" style="14" hidden="1" customWidth="1"/>
    <col min="4875" max="5121" width="9.140625" style="14"/>
    <col min="5122" max="5122" width="22.140625" style="14" customWidth="1"/>
    <col min="5123" max="5123" width="50.28515625" style="14" customWidth="1"/>
    <col min="5124" max="5124" width="20.7109375" style="14" customWidth="1"/>
    <col min="5125" max="5130" width="0" style="14" hidden="1" customWidth="1"/>
    <col min="5131" max="5377" width="9.140625" style="14"/>
    <col min="5378" max="5378" width="22.140625" style="14" customWidth="1"/>
    <col min="5379" max="5379" width="50.28515625" style="14" customWidth="1"/>
    <col min="5380" max="5380" width="20.7109375" style="14" customWidth="1"/>
    <col min="5381" max="5386" width="0" style="14" hidden="1" customWidth="1"/>
    <col min="5387" max="5633" width="9.140625" style="14"/>
    <col min="5634" max="5634" width="22.140625" style="14" customWidth="1"/>
    <col min="5635" max="5635" width="50.28515625" style="14" customWidth="1"/>
    <col min="5636" max="5636" width="20.7109375" style="14" customWidth="1"/>
    <col min="5637" max="5642" width="0" style="14" hidden="1" customWidth="1"/>
    <col min="5643" max="5889" width="9.140625" style="14"/>
    <col min="5890" max="5890" width="22.140625" style="14" customWidth="1"/>
    <col min="5891" max="5891" width="50.28515625" style="14" customWidth="1"/>
    <col min="5892" max="5892" width="20.7109375" style="14" customWidth="1"/>
    <col min="5893" max="5898" width="0" style="14" hidden="1" customWidth="1"/>
    <col min="5899" max="6145" width="9.140625" style="14"/>
    <col min="6146" max="6146" width="22.140625" style="14" customWidth="1"/>
    <col min="6147" max="6147" width="50.28515625" style="14" customWidth="1"/>
    <col min="6148" max="6148" width="20.7109375" style="14" customWidth="1"/>
    <col min="6149" max="6154" width="0" style="14" hidden="1" customWidth="1"/>
    <col min="6155" max="6401" width="9.140625" style="14"/>
    <col min="6402" max="6402" width="22.140625" style="14" customWidth="1"/>
    <col min="6403" max="6403" width="50.28515625" style="14" customWidth="1"/>
    <col min="6404" max="6404" width="20.7109375" style="14" customWidth="1"/>
    <col min="6405" max="6410" width="0" style="14" hidden="1" customWidth="1"/>
    <col min="6411" max="6657" width="9.140625" style="14"/>
    <col min="6658" max="6658" width="22.140625" style="14" customWidth="1"/>
    <col min="6659" max="6659" width="50.28515625" style="14" customWidth="1"/>
    <col min="6660" max="6660" width="20.7109375" style="14" customWidth="1"/>
    <col min="6661" max="6666" width="0" style="14" hidden="1" customWidth="1"/>
    <col min="6667" max="6913" width="9.140625" style="14"/>
    <col min="6914" max="6914" width="22.140625" style="14" customWidth="1"/>
    <col min="6915" max="6915" width="50.28515625" style="14" customWidth="1"/>
    <col min="6916" max="6916" width="20.7109375" style="14" customWidth="1"/>
    <col min="6917" max="6922" width="0" style="14" hidden="1" customWidth="1"/>
    <col min="6923" max="7169" width="9.140625" style="14"/>
    <col min="7170" max="7170" width="22.140625" style="14" customWidth="1"/>
    <col min="7171" max="7171" width="50.28515625" style="14" customWidth="1"/>
    <col min="7172" max="7172" width="20.7109375" style="14" customWidth="1"/>
    <col min="7173" max="7178" width="0" style="14" hidden="1" customWidth="1"/>
    <col min="7179" max="7425" width="9.140625" style="14"/>
    <col min="7426" max="7426" width="22.140625" style="14" customWidth="1"/>
    <col min="7427" max="7427" width="50.28515625" style="14" customWidth="1"/>
    <col min="7428" max="7428" width="20.7109375" style="14" customWidth="1"/>
    <col min="7429" max="7434" width="0" style="14" hidden="1" customWidth="1"/>
    <col min="7435" max="7681" width="9.140625" style="14"/>
    <col min="7682" max="7682" width="22.140625" style="14" customWidth="1"/>
    <col min="7683" max="7683" width="50.28515625" style="14" customWidth="1"/>
    <col min="7684" max="7684" width="20.7109375" style="14" customWidth="1"/>
    <col min="7685" max="7690" width="0" style="14" hidden="1" customWidth="1"/>
    <col min="7691" max="7937" width="9.140625" style="14"/>
    <col min="7938" max="7938" width="22.140625" style="14" customWidth="1"/>
    <col min="7939" max="7939" width="50.28515625" style="14" customWidth="1"/>
    <col min="7940" max="7940" width="20.7109375" style="14" customWidth="1"/>
    <col min="7941" max="7946" width="0" style="14" hidden="1" customWidth="1"/>
    <col min="7947" max="8193" width="9.140625" style="14"/>
    <col min="8194" max="8194" width="22.140625" style="14" customWidth="1"/>
    <col min="8195" max="8195" width="50.28515625" style="14" customWidth="1"/>
    <col min="8196" max="8196" width="20.7109375" style="14" customWidth="1"/>
    <col min="8197" max="8202" width="0" style="14" hidden="1" customWidth="1"/>
    <col min="8203" max="8449" width="9.140625" style="14"/>
    <col min="8450" max="8450" width="22.140625" style="14" customWidth="1"/>
    <col min="8451" max="8451" width="50.28515625" style="14" customWidth="1"/>
    <col min="8452" max="8452" width="20.7109375" style="14" customWidth="1"/>
    <col min="8453" max="8458" width="0" style="14" hidden="1" customWidth="1"/>
    <col min="8459" max="8705" width="9.140625" style="14"/>
    <col min="8706" max="8706" width="22.140625" style="14" customWidth="1"/>
    <col min="8707" max="8707" width="50.28515625" style="14" customWidth="1"/>
    <col min="8708" max="8708" width="20.7109375" style="14" customWidth="1"/>
    <col min="8709" max="8714" width="0" style="14" hidden="1" customWidth="1"/>
    <col min="8715" max="8961" width="9.140625" style="14"/>
    <col min="8962" max="8962" width="22.140625" style="14" customWidth="1"/>
    <col min="8963" max="8963" width="50.28515625" style="14" customWidth="1"/>
    <col min="8964" max="8964" width="20.7109375" style="14" customWidth="1"/>
    <col min="8965" max="8970" width="0" style="14" hidden="1" customWidth="1"/>
    <col min="8971" max="9217" width="9.140625" style="14"/>
    <col min="9218" max="9218" width="22.140625" style="14" customWidth="1"/>
    <col min="9219" max="9219" width="50.28515625" style="14" customWidth="1"/>
    <col min="9220" max="9220" width="20.7109375" style="14" customWidth="1"/>
    <col min="9221" max="9226" width="0" style="14" hidden="1" customWidth="1"/>
    <col min="9227" max="9473" width="9.140625" style="14"/>
    <col min="9474" max="9474" width="22.140625" style="14" customWidth="1"/>
    <col min="9475" max="9475" width="50.28515625" style="14" customWidth="1"/>
    <col min="9476" max="9476" width="20.7109375" style="14" customWidth="1"/>
    <col min="9477" max="9482" width="0" style="14" hidden="1" customWidth="1"/>
    <col min="9483" max="9729" width="9.140625" style="14"/>
    <col min="9730" max="9730" width="22.140625" style="14" customWidth="1"/>
    <col min="9731" max="9731" width="50.28515625" style="14" customWidth="1"/>
    <col min="9732" max="9732" width="20.7109375" style="14" customWidth="1"/>
    <col min="9733" max="9738" width="0" style="14" hidden="1" customWidth="1"/>
    <col min="9739" max="9985" width="9.140625" style="14"/>
    <col min="9986" max="9986" width="22.140625" style="14" customWidth="1"/>
    <col min="9987" max="9987" width="50.28515625" style="14" customWidth="1"/>
    <col min="9988" max="9988" width="20.7109375" style="14" customWidth="1"/>
    <col min="9989" max="9994" width="0" style="14" hidden="1" customWidth="1"/>
    <col min="9995" max="10241" width="9.140625" style="14"/>
    <col min="10242" max="10242" width="22.140625" style="14" customWidth="1"/>
    <col min="10243" max="10243" width="50.28515625" style="14" customWidth="1"/>
    <col min="10244" max="10244" width="20.7109375" style="14" customWidth="1"/>
    <col min="10245" max="10250" width="0" style="14" hidden="1" customWidth="1"/>
    <col min="10251" max="10497" width="9.140625" style="14"/>
    <col min="10498" max="10498" width="22.140625" style="14" customWidth="1"/>
    <col min="10499" max="10499" width="50.28515625" style="14" customWidth="1"/>
    <col min="10500" max="10500" width="20.7109375" style="14" customWidth="1"/>
    <col min="10501" max="10506" width="0" style="14" hidden="1" customWidth="1"/>
    <col min="10507" max="10753" width="9.140625" style="14"/>
    <col min="10754" max="10754" width="22.140625" style="14" customWidth="1"/>
    <col min="10755" max="10755" width="50.28515625" style="14" customWidth="1"/>
    <col min="10756" max="10756" width="20.7109375" style="14" customWidth="1"/>
    <col min="10757" max="10762" width="0" style="14" hidden="1" customWidth="1"/>
    <col min="10763" max="11009" width="9.140625" style="14"/>
    <col min="11010" max="11010" width="22.140625" style="14" customWidth="1"/>
    <col min="11011" max="11011" width="50.28515625" style="14" customWidth="1"/>
    <col min="11012" max="11012" width="20.7109375" style="14" customWidth="1"/>
    <col min="11013" max="11018" width="0" style="14" hidden="1" customWidth="1"/>
    <col min="11019" max="11265" width="9.140625" style="14"/>
    <col min="11266" max="11266" width="22.140625" style="14" customWidth="1"/>
    <col min="11267" max="11267" width="50.28515625" style="14" customWidth="1"/>
    <col min="11268" max="11268" width="20.7109375" style="14" customWidth="1"/>
    <col min="11269" max="11274" width="0" style="14" hidden="1" customWidth="1"/>
    <col min="11275" max="11521" width="9.140625" style="14"/>
    <col min="11522" max="11522" width="22.140625" style="14" customWidth="1"/>
    <col min="11523" max="11523" width="50.28515625" style="14" customWidth="1"/>
    <col min="11524" max="11524" width="20.7109375" style="14" customWidth="1"/>
    <col min="11525" max="11530" width="0" style="14" hidden="1" customWidth="1"/>
    <col min="11531" max="11777" width="9.140625" style="14"/>
    <col min="11778" max="11778" width="22.140625" style="14" customWidth="1"/>
    <col min="11779" max="11779" width="50.28515625" style="14" customWidth="1"/>
    <col min="11780" max="11780" width="20.7109375" style="14" customWidth="1"/>
    <col min="11781" max="11786" width="0" style="14" hidden="1" customWidth="1"/>
    <col min="11787" max="12033" width="9.140625" style="14"/>
    <col min="12034" max="12034" width="22.140625" style="14" customWidth="1"/>
    <col min="12035" max="12035" width="50.28515625" style="14" customWidth="1"/>
    <col min="12036" max="12036" width="20.7109375" style="14" customWidth="1"/>
    <col min="12037" max="12042" width="0" style="14" hidden="1" customWidth="1"/>
    <col min="12043" max="12289" width="9.140625" style="14"/>
    <col min="12290" max="12290" width="22.140625" style="14" customWidth="1"/>
    <col min="12291" max="12291" width="50.28515625" style="14" customWidth="1"/>
    <col min="12292" max="12292" width="20.7109375" style="14" customWidth="1"/>
    <col min="12293" max="12298" width="0" style="14" hidden="1" customWidth="1"/>
    <col min="12299" max="12545" width="9.140625" style="14"/>
    <col min="12546" max="12546" width="22.140625" style="14" customWidth="1"/>
    <col min="12547" max="12547" width="50.28515625" style="14" customWidth="1"/>
    <col min="12548" max="12548" width="20.7109375" style="14" customWidth="1"/>
    <col min="12549" max="12554" width="0" style="14" hidden="1" customWidth="1"/>
    <col min="12555" max="12801" width="9.140625" style="14"/>
    <col min="12802" max="12802" width="22.140625" style="14" customWidth="1"/>
    <col min="12803" max="12803" width="50.28515625" style="14" customWidth="1"/>
    <col min="12804" max="12804" width="20.7109375" style="14" customWidth="1"/>
    <col min="12805" max="12810" width="0" style="14" hidden="1" customWidth="1"/>
    <col min="12811" max="13057" width="9.140625" style="14"/>
    <col min="13058" max="13058" width="22.140625" style="14" customWidth="1"/>
    <col min="13059" max="13059" width="50.28515625" style="14" customWidth="1"/>
    <col min="13060" max="13060" width="20.7109375" style="14" customWidth="1"/>
    <col min="13061" max="13066" width="0" style="14" hidden="1" customWidth="1"/>
    <col min="13067" max="13313" width="9.140625" style="14"/>
    <col min="13314" max="13314" width="22.140625" style="14" customWidth="1"/>
    <col min="13315" max="13315" width="50.28515625" style="14" customWidth="1"/>
    <col min="13316" max="13316" width="20.7109375" style="14" customWidth="1"/>
    <col min="13317" max="13322" width="0" style="14" hidden="1" customWidth="1"/>
    <col min="13323" max="13569" width="9.140625" style="14"/>
    <col min="13570" max="13570" width="22.140625" style="14" customWidth="1"/>
    <col min="13571" max="13571" width="50.28515625" style="14" customWidth="1"/>
    <col min="13572" max="13572" width="20.7109375" style="14" customWidth="1"/>
    <col min="13573" max="13578" width="0" style="14" hidden="1" customWidth="1"/>
    <col min="13579" max="13825" width="9.140625" style="14"/>
    <col min="13826" max="13826" width="22.140625" style="14" customWidth="1"/>
    <col min="13827" max="13827" width="50.28515625" style="14" customWidth="1"/>
    <col min="13828" max="13828" width="20.7109375" style="14" customWidth="1"/>
    <col min="13829" max="13834" width="0" style="14" hidden="1" customWidth="1"/>
    <col min="13835" max="14081" width="9.140625" style="14"/>
    <col min="14082" max="14082" width="22.140625" style="14" customWidth="1"/>
    <col min="14083" max="14083" width="50.28515625" style="14" customWidth="1"/>
    <col min="14084" max="14084" width="20.7109375" style="14" customWidth="1"/>
    <col min="14085" max="14090" width="0" style="14" hidden="1" customWidth="1"/>
    <col min="14091" max="14337" width="9.140625" style="14"/>
    <col min="14338" max="14338" width="22.140625" style="14" customWidth="1"/>
    <col min="14339" max="14339" width="50.28515625" style="14" customWidth="1"/>
    <col min="14340" max="14340" width="20.7109375" style="14" customWidth="1"/>
    <col min="14341" max="14346" width="0" style="14" hidden="1" customWidth="1"/>
    <col min="14347" max="14593" width="9.140625" style="14"/>
    <col min="14594" max="14594" width="22.140625" style="14" customWidth="1"/>
    <col min="14595" max="14595" width="50.28515625" style="14" customWidth="1"/>
    <col min="14596" max="14596" width="20.7109375" style="14" customWidth="1"/>
    <col min="14597" max="14602" width="0" style="14" hidden="1" customWidth="1"/>
    <col min="14603" max="14849" width="9.140625" style="14"/>
    <col min="14850" max="14850" width="22.140625" style="14" customWidth="1"/>
    <col min="14851" max="14851" width="50.28515625" style="14" customWidth="1"/>
    <col min="14852" max="14852" width="20.7109375" style="14" customWidth="1"/>
    <col min="14853" max="14858" width="0" style="14" hidden="1" customWidth="1"/>
    <col min="14859" max="15105" width="9.140625" style="14"/>
    <col min="15106" max="15106" width="22.140625" style="14" customWidth="1"/>
    <col min="15107" max="15107" width="50.28515625" style="14" customWidth="1"/>
    <col min="15108" max="15108" width="20.7109375" style="14" customWidth="1"/>
    <col min="15109" max="15114" width="0" style="14" hidden="1" customWidth="1"/>
    <col min="15115" max="15361" width="9.140625" style="14"/>
    <col min="15362" max="15362" width="22.140625" style="14" customWidth="1"/>
    <col min="15363" max="15363" width="50.28515625" style="14" customWidth="1"/>
    <col min="15364" max="15364" width="20.7109375" style="14" customWidth="1"/>
    <col min="15365" max="15370" width="0" style="14" hidden="1" customWidth="1"/>
    <col min="15371" max="15617" width="9.140625" style="14"/>
    <col min="15618" max="15618" width="22.140625" style="14" customWidth="1"/>
    <col min="15619" max="15619" width="50.28515625" style="14" customWidth="1"/>
    <col min="15620" max="15620" width="20.7109375" style="14" customWidth="1"/>
    <col min="15621" max="15626" width="0" style="14" hidden="1" customWidth="1"/>
    <col min="15627" max="15873" width="9.140625" style="14"/>
    <col min="15874" max="15874" width="22.140625" style="14" customWidth="1"/>
    <col min="15875" max="15875" width="50.28515625" style="14" customWidth="1"/>
    <col min="15876" max="15876" width="20.7109375" style="14" customWidth="1"/>
    <col min="15877" max="15882" width="0" style="14" hidden="1" customWidth="1"/>
    <col min="15883" max="16129" width="9.140625" style="14"/>
    <col min="16130" max="16130" width="22.140625" style="14" customWidth="1"/>
    <col min="16131" max="16131" width="50.28515625" style="14" customWidth="1"/>
    <col min="16132" max="16132" width="20.7109375" style="14" customWidth="1"/>
    <col min="16133" max="16138" width="0" style="14" hidden="1" customWidth="1"/>
    <col min="16139" max="16384" width="9.140625" style="14"/>
  </cols>
  <sheetData>
    <row r="1" spans="1:10" ht="15.75" customHeight="1">
      <c r="B1" s="80"/>
      <c r="C1" s="306" t="s">
        <v>565</v>
      </c>
      <c r="D1" s="306"/>
      <c r="E1" s="80"/>
      <c r="F1" s="80"/>
      <c r="G1" s="80"/>
      <c r="H1" s="80"/>
      <c r="I1" s="80"/>
    </row>
    <row r="2" spans="1:10" ht="30" customHeight="1">
      <c r="B2" s="80"/>
      <c r="C2" s="306"/>
      <c r="D2" s="306"/>
      <c r="E2" s="80"/>
      <c r="F2" s="80"/>
      <c r="G2" s="80"/>
      <c r="H2" s="80"/>
      <c r="I2" s="80"/>
    </row>
    <row r="3" spans="1:10" ht="48.75" customHeight="1">
      <c r="B3" s="80"/>
      <c r="C3" s="306"/>
      <c r="D3" s="306"/>
      <c r="E3" s="80"/>
      <c r="F3" s="80"/>
      <c r="G3" s="80"/>
      <c r="H3" s="80"/>
      <c r="I3" s="80"/>
    </row>
    <row r="4" spans="1:10" ht="15.75" hidden="1" customHeight="1">
      <c r="B4" s="80"/>
      <c r="C4" s="80"/>
      <c r="D4" s="80"/>
    </row>
    <row r="5" spans="1:10" ht="15.75" hidden="1" customHeight="1">
      <c r="B5" s="80"/>
      <c r="C5" s="80"/>
      <c r="D5" s="80"/>
    </row>
    <row r="6" spans="1:10" ht="42.75" customHeight="1">
      <c r="A6" s="302" t="s">
        <v>537</v>
      </c>
      <c r="B6" s="302"/>
      <c r="C6" s="302"/>
      <c r="D6" s="302"/>
    </row>
    <row r="7" spans="1:10">
      <c r="B7" s="131"/>
      <c r="C7" s="131"/>
      <c r="D7" s="132"/>
    </row>
    <row r="8" spans="1:10">
      <c r="A8" s="57" t="s">
        <v>310</v>
      </c>
      <c r="B8" s="144" t="s">
        <v>311</v>
      </c>
      <c r="C8" s="158" t="s">
        <v>492</v>
      </c>
      <c r="D8" s="145" t="s">
        <v>529</v>
      </c>
      <c r="E8" s="122"/>
      <c r="F8" s="122"/>
      <c r="G8" s="122"/>
      <c r="H8" s="122"/>
      <c r="I8" s="122"/>
      <c r="J8" s="122"/>
    </row>
    <row r="9" spans="1:10">
      <c r="A9" s="57"/>
      <c r="B9" s="146"/>
      <c r="C9" s="159"/>
      <c r="D9" s="160"/>
    </row>
    <row r="10" spans="1:10" ht="85.5" customHeight="1">
      <c r="A10" s="148" t="s">
        <v>312</v>
      </c>
      <c r="B10" s="126" t="s">
        <v>313</v>
      </c>
      <c r="C10" s="244">
        <f>C19-C18</f>
        <v>3811.51</v>
      </c>
      <c r="D10" s="210">
        <f>D19-D18</f>
        <v>3733.0600000000004</v>
      </c>
    </row>
    <row r="11" spans="1:10" hidden="1">
      <c r="A11" s="148"/>
      <c r="B11" s="150"/>
      <c r="C11" s="238"/>
      <c r="D11" s="157"/>
    </row>
    <row r="12" spans="1:10" ht="15.75" hidden="1" customHeight="1">
      <c r="A12" s="151"/>
      <c r="B12" s="150"/>
      <c r="C12" s="238"/>
      <c r="D12" s="157"/>
    </row>
    <row r="13" spans="1:10" s="133" customFormat="1" ht="31.5" hidden="1" customHeight="1">
      <c r="A13" s="152"/>
      <c r="B13" s="153"/>
      <c r="C13" s="239"/>
      <c r="D13" s="157"/>
    </row>
    <row r="14" spans="1:10" s="133" customFormat="1" ht="15.75" hidden="1" customHeight="1">
      <c r="A14" s="154"/>
      <c r="B14" s="153"/>
      <c r="C14" s="239"/>
      <c r="D14" s="157"/>
      <c r="F14" s="133">
        <v>6476566.0999999996</v>
      </c>
      <c r="G14" s="133">
        <v>279131</v>
      </c>
      <c r="H14" s="133">
        <f>F14+G14+4100</f>
        <v>6759797.0999999996</v>
      </c>
    </row>
    <row r="15" spans="1:10" s="133" customFormat="1" ht="15.75" hidden="1" customHeight="1">
      <c r="A15" s="154"/>
      <c r="B15" s="153"/>
      <c r="C15" s="239"/>
      <c r="D15" s="157"/>
      <c r="F15" s="133">
        <v>6670222.0999999996</v>
      </c>
      <c r="G15" s="133">
        <v>115000</v>
      </c>
      <c r="H15" s="133">
        <f>F15+G15+80000</f>
        <v>6865222.0999999996</v>
      </c>
    </row>
    <row r="16" spans="1:10" s="133" customFormat="1" ht="15.75" hidden="1" customHeight="1">
      <c r="A16" s="154"/>
      <c r="B16" s="153"/>
      <c r="C16" s="239"/>
      <c r="D16" s="157"/>
      <c r="H16" s="133">
        <f>H14-H15</f>
        <v>-105425</v>
      </c>
    </row>
    <row r="17" spans="1:7" s="133" customFormat="1" ht="15.75" hidden="1" customHeight="1">
      <c r="A17" s="154"/>
      <c r="B17" s="153"/>
      <c r="C17" s="239"/>
      <c r="D17" s="157"/>
      <c r="F17" s="133">
        <f>F14-F15</f>
        <v>-193656</v>
      </c>
    </row>
    <row r="18" spans="1:7" s="30" customFormat="1">
      <c r="A18" s="155"/>
      <c r="B18" s="156" t="s">
        <v>314</v>
      </c>
      <c r="C18" s="242">
        <v>987.58</v>
      </c>
      <c r="D18" s="157">
        <v>1098.53</v>
      </c>
      <c r="E18" s="30" t="s">
        <v>315</v>
      </c>
      <c r="F18" s="30">
        <f>F14+150000</f>
        <v>6626566.0999999996</v>
      </c>
      <c r="G18" s="30">
        <v>195694.7</v>
      </c>
    </row>
    <row r="19" spans="1:7">
      <c r="A19" s="340" t="s">
        <v>316</v>
      </c>
      <c r="B19" s="341"/>
      <c r="C19" s="243">
        <v>4799.09</v>
      </c>
      <c r="D19" s="263">
        <v>4831.59</v>
      </c>
      <c r="E19" s="14" t="s">
        <v>317</v>
      </c>
      <c r="F19" s="14">
        <f>F15+75000+150000</f>
        <v>6895222.0999999996</v>
      </c>
      <c r="G19" s="14">
        <f>G18+4100</f>
        <v>199794.7</v>
      </c>
    </row>
    <row r="20" spans="1:7" hidden="1">
      <c r="A20" s="134"/>
      <c r="B20" s="118"/>
      <c r="C20" s="240"/>
      <c r="D20" s="135"/>
    </row>
    <row r="21" spans="1:7" hidden="1">
      <c r="A21" s="134"/>
      <c r="B21" s="118"/>
      <c r="C21" s="240"/>
      <c r="D21" s="135"/>
    </row>
    <row r="22" spans="1:7">
      <c r="C22" s="241"/>
      <c r="D22" s="14"/>
    </row>
    <row r="23" spans="1:7" hidden="1">
      <c r="D23" s="14"/>
    </row>
    <row r="24" spans="1:7">
      <c r="D24" s="14"/>
    </row>
    <row r="25" spans="1:7">
      <c r="D25" s="14"/>
    </row>
    <row r="26" spans="1:7" s="30" customFormat="1"/>
    <row r="27" spans="1:7" s="30" customFormat="1"/>
    <row r="28" spans="1:7" s="30" customFormat="1"/>
    <row r="29" spans="1:7">
      <c r="D29" s="14"/>
    </row>
    <row r="30" spans="1:7">
      <c r="D30" s="14"/>
    </row>
    <row r="31" spans="1:7" s="30" customFormat="1"/>
    <row r="32" spans="1:7">
      <c r="D32" s="14"/>
    </row>
    <row r="33" spans="2:4">
      <c r="D33" s="14"/>
    </row>
    <row r="34" spans="2:4">
      <c r="D34" s="14"/>
    </row>
    <row r="35" spans="2:4">
      <c r="D35" s="14"/>
    </row>
    <row r="36" spans="2:4">
      <c r="D36" s="14"/>
    </row>
    <row r="37" spans="2:4">
      <c r="D37" s="14"/>
    </row>
    <row r="38" spans="2:4">
      <c r="B38" s="136"/>
      <c r="C38" s="136"/>
      <c r="D38" s="137"/>
    </row>
    <row r="39" spans="2:4">
      <c r="B39" s="136"/>
      <c r="C39" s="136"/>
      <c r="D39" s="137"/>
    </row>
    <row r="40" spans="2:4">
      <c r="B40" s="136"/>
      <c r="C40" s="136"/>
      <c r="D40" s="137"/>
    </row>
    <row r="41" spans="2:4">
      <c r="B41" s="136"/>
      <c r="C41" s="136"/>
      <c r="D41" s="137"/>
    </row>
    <row r="42" spans="2:4">
      <c r="B42" s="138"/>
      <c r="C42" s="138"/>
      <c r="D42" s="139"/>
    </row>
    <row r="43" spans="2:4">
      <c r="B43" s="136"/>
      <c r="C43" s="136"/>
      <c r="D43" s="137"/>
    </row>
    <row r="44" spans="2:4">
      <c r="B44" s="136"/>
      <c r="C44" s="136"/>
      <c r="D44" s="137"/>
    </row>
    <row r="45" spans="2:4">
      <c r="B45" s="31"/>
      <c r="C45" s="31"/>
      <c r="D45" s="140"/>
    </row>
    <row r="46" spans="2:4">
      <c r="B46" s="136"/>
      <c r="C46" s="136"/>
      <c r="D46" s="137"/>
    </row>
    <row r="47" spans="2:4">
      <c r="B47" s="136"/>
      <c r="C47" s="136"/>
      <c r="D47" s="137"/>
    </row>
    <row r="48" spans="2:4">
      <c r="B48" s="31"/>
      <c r="C48" s="31"/>
      <c r="D48" s="140"/>
    </row>
    <row r="49" spans="2:4">
      <c r="B49" s="136"/>
      <c r="C49" s="136"/>
      <c r="D49" s="137"/>
    </row>
    <row r="50" spans="2:4">
      <c r="B50" s="136"/>
      <c r="C50" s="136"/>
      <c r="D50" s="137"/>
    </row>
    <row r="51" spans="2:4">
      <c r="B51" s="136"/>
      <c r="C51" s="136"/>
      <c r="D51" s="137"/>
    </row>
    <row r="52" spans="2:4">
      <c r="B52" s="136"/>
      <c r="C52" s="136"/>
      <c r="D52" s="137"/>
    </row>
    <row r="53" spans="2:4">
      <c r="D53" s="141"/>
    </row>
    <row r="54" spans="2:4">
      <c r="D54" s="141"/>
    </row>
    <row r="55" spans="2:4">
      <c r="D55" s="141"/>
    </row>
    <row r="56" spans="2:4">
      <c r="D56" s="142"/>
    </row>
    <row r="57" spans="2:4">
      <c r="D57" s="142"/>
    </row>
    <row r="58" spans="2:4">
      <c r="D58" s="142"/>
    </row>
    <row r="59" spans="2:4">
      <c r="D59" s="142"/>
    </row>
    <row r="60" spans="2:4">
      <c r="D60" s="142"/>
    </row>
    <row r="61" spans="2:4">
      <c r="D61" s="142"/>
    </row>
    <row r="62" spans="2:4">
      <c r="D62" s="142"/>
    </row>
    <row r="63" spans="2:4">
      <c r="D63" s="142"/>
    </row>
    <row r="64" spans="2:4">
      <c r="D64" s="142"/>
    </row>
    <row r="65" spans="4:4">
      <c r="D65" s="142"/>
    </row>
    <row r="66" spans="4:4">
      <c r="D66" s="142"/>
    </row>
    <row r="67" spans="4:4">
      <c r="D67" s="142"/>
    </row>
    <row r="68" spans="4:4">
      <c r="D68" s="142"/>
    </row>
    <row r="69" spans="4:4">
      <c r="D69" s="142"/>
    </row>
    <row r="70" spans="4:4">
      <c r="D70" s="142"/>
    </row>
    <row r="71" spans="4:4">
      <c r="D71" s="142"/>
    </row>
    <row r="72" spans="4:4">
      <c r="D72" s="142"/>
    </row>
    <row r="73" spans="4:4">
      <c r="D73" s="142"/>
    </row>
    <row r="74" spans="4:4">
      <c r="D74" s="142"/>
    </row>
    <row r="75" spans="4:4">
      <c r="D75" s="142"/>
    </row>
    <row r="76" spans="4:4">
      <c r="D76" s="142"/>
    </row>
    <row r="77" spans="4:4">
      <c r="D77" s="142"/>
    </row>
    <row r="78" spans="4:4">
      <c r="D78" s="142"/>
    </row>
    <row r="79" spans="4:4">
      <c r="D79" s="142"/>
    </row>
    <row r="80" spans="4:4">
      <c r="D80" s="142"/>
    </row>
    <row r="81" spans="4:4">
      <c r="D81" s="142"/>
    </row>
    <row r="82" spans="4:4">
      <c r="D82" s="142"/>
    </row>
    <row r="83" spans="4:4">
      <c r="D83" s="142"/>
    </row>
    <row r="84" spans="4:4">
      <c r="D84" s="142"/>
    </row>
    <row r="85" spans="4:4">
      <c r="D85" s="142"/>
    </row>
    <row r="86" spans="4:4">
      <c r="D86" s="142"/>
    </row>
    <row r="87" spans="4:4">
      <c r="D87" s="142"/>
    </row>
    <row r="88" spans="4:4">
      <c r="D88" s="142"/>
    </row>
    <row r="89" spans="4:4">
      <c r="D89" s="142"/>
    </row>
    <row r="90" spans="4:4">
      <c r="D90" s="142"/>
    </row>
    <row r="91" spans="4:4">
      <c r="D91" s="142"/>
    </row>
    <row r="92" spans="4:4">
      <c r="D92" s="142"/>
    </row>
    <row r="93" spans="4:4">
      <c r="D93" s="142"/>
    </row>
    <row r="94" spans="4:4">
      <c r="D94" s="142"/>
    </row>
    <row r="95" spans="4:4">
      <c r="D95" s="142"/>
    </row>
    <row r="96" spans="4:4">
      <c r="D96" s="142"/>
    </row>
    <row r="97" spans="4:4">
      <c r="D97" s="142"/>
    </row>
    <row r="98" spans="4:4">
      <c r="D98" s="142"/>
    </row>
    <row r="99" spans="4:4">
      <c r="D99" s="142"/>
    </row>
    <row r="100" spans="4:4">
      <c r="D100" s="142"/>
    </row>
    <row r="101" spans="4:4">
      <c r="D101" s="142"/>
    </row>
    <row r="102" spans="4:4">
      <c r="D102" s="142"/>
    </row>
    <row r="103" spans="4:4">
      <c r="D103" s="142"/>
    </row>
    <row r="104" spans="4:4">
      <c r="D104" s="142"/>
    </row>
    <row r="105" spans="4:4">
      <c r="D105" s="142"/>
    </row>
    <row r="106" spans="4:4">
      <c r="D106" s="142"/>
    </row>
    <row r="107" spans="4:4">
      <c r="D107" s="142"/>
    </row>
    <row r="108" spans="4:4">
      <c r="D108" s="142"/>
    </row>
    <row r="109" spans="4:4">
      <c r="D109" s="142"/>
    </row>
    <row r="110" spans="4:4">
      <c r="D110" s="142"/>
    </row>
    <row r="111" spans="4:4">
      <c r="D111" s="142"/>
    </row>
    <row r="112" spans="4:4">
      <c r="D112" s="142"/>
    </row>
    <row r="113" spans="4:4">
      <c r="D113" s="142"/>
    </row>
    <row r="114" spans="4:4">
      <c r="D114" s="142"/>
    </row>
    <row r="115" spans="4:4">
      <c r="D115" s="142"/>
    </row>
    <row r="116" spans="4:4">
      <c r="D116" s="142"/>
    </row>
    <row r="117" spans="4:4">
      <c r="D117" s="142"/>
    </row>
    <row r="118" spans="4:4">
      <c r="D118" s="142"/>
    </row>
    <row r="119" spans="4:4">
      <c r="D119" s="142"/>
    </row>
    <row r="120" spans="4:4">
      <c r="D120" s="142"/>
    </row>
    <row r="121" spans="4:4">
      <c r="D121" s="142"/>
    </row>
    <row r="122" spans="4:4">
      <c r="D122" s="142"/>
    </row>
    <row r="123" spans="4:4">
      <c r="D123" s="142"/>
    </row>
    <row r="124" spans="4:4">
      <c r="D124" s="142"/>
    </row>
    <row r="125" spans="4:4">
      <c r="D125" s="142"/>
    </row>
    <row r="126" spans="4:4">
      <c r="D126" s="142"/>
    </row>
    <row r="127" spans="4:4">
      <c r="D127" s="142"/>
    </row>
    <row r="128" spans="4:4">
      <c r="D128" s="142"/>
    </row>
    <row r="129" spans="4:4">
      <c r="D129" s="142"/>
    </row>
    <row r="130" spans="4:4">
      <c r="D130" s="142"/>
    </row>
    <row r="131" spans="4:4">
      <c r="D131" s="142"/>
    </row>
    <row r="132" spans="4:4">
      <c r="D132" s="142"/>
    </row>
    <row r="133" spans="4:4">
      <c r="D133" s="142"/>
    </row>
    <row r="134" spans="4:4">
      <c r="D134" s="142"/>
    </row>
    <row r="135" spans="4:4">
      <c r="D135" s="142"/>
    </row>
    <row r="136" spans="4:4">
      <c r="D136" s="142"/>
    </row>
    <row r="137" spans="4:4">
      <c r="D137" s="142"/>
    </row>
    <row r="138" spans="4:4">
      <c r="D138" s="142"/>
    </row>
    <row r="139" spans="4:4">
      <c r="D139" s="142"/>
    </row>
    <row r="140" spans="4:4">
      <c r="D140" s="142"/>
    </row>
    <row r="141" spans="4:4">
      <c r="D141" s="142"/>
    </row>
    <row r="142" spans="4:4">
      <c r="D142" s="142"/>
    </row>
    <row r="143" spans="4:4">
      <c r="D143" s="142"/>
    </row>
    <row r="144" spans="4:4">
      <c r="D144" s="142"/>
    </row>
    <row r="145" spans="4:4">
      <c r="D145" s="142"/>
    </row>
    <row r="146" spans="4:4">
      <c r="D146" s="142"/>
    </row>
    <row r="147" spans="4:4">
      <c r="D147" s="142"/>
    </row>
    <row r="148" spans="4:4">
      <c r="D148" s="142"/>
    </row>
    <row r="149" spans="4:4">
      <c r="D149" s="142"/>
    </row>
    <row r="150" spans="4:4">
      <c r="D150" s="142"/>
    </row>
    <row r="151" spans="4:4">
      <c r="D151" s="142"/>
    </row>
    <row r="152" spans="4:4">
      <c r="D152" s="142"/>
    </row>
    <row r="153" spans="4:4">
      <c r="D153" s="142"/>
    </row>
    <row r="154" spans="4:4">
      <c r="D154" s="142"/>
    </row>
    <row r="155" spans="4:4">
      <c r="D155" s="142"/>
    </row>
    <row r="156" spans="4:4">
      <c r="D156" s="142"/>
    </row>
    <row r="157" spans="4:4">
      <c r="D157" s="142"/>
    </row>
    <row r="158" spans="4:4">
      <c r="D158" s="142"/>
    </row>
    <row r="159" spans="4:4">
      <c r="D159" s="142"/>
    </row>
    <row r="160" spans="4:4">
      <c r="D160" s="142"/>
    </row>
    <row r="161" spans="4:4">
      <c r="D161" s="142"/>
    </row>
    <row r="162" spans="4:4">
      <c r="D162" s="142"/>
    </row>
    <row r="163" spans="4:4">
      <c r="D163" s="142"/>
    </row>
    <row r="164" spans="4:4">
      <c r="D164" s="142"/>
    </row>
    <row r="165" spans="4:4">
      <c r="D165" s="142"/>
    </row>
  </sheetData>
  <mergeCells count="3">
    <mergeCell ref="A6:D6"/>
    <mergeCell ref="A19:B19"/>
    <mergeCell ref="C1:D3"/>
  </mergeCells>
  <pageMargins left="0.75" right="0.75" top="1" bottom="1" header="0.5" footer="0.5"/>
  <pageSetup paperSize="9"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H6" sqref="H6"/>
    </sheetView>
  </sheetViews>
  <sheetFormatPr defaultRowHeight="12.75"/>
  <cols>
    <col min="1" max="1" width="24.140625" style="265" customWidth="1"/>
    <col min="2" max="2" width="23.7109375" style="265" customWidth="1"/>
    <col min="3" max="3" width="11" style="265" customWidth="1"/>
    <col min="4" max="4" width="8.28515625" style="265" customWidth="1"/>
    <col min="5" max="5" width="10.42578125" style="265" customWidth="1"/>
    <col min="6" max="6" width="9.42578125" style="265" customWidth="1"/>
    <col min="7" max="16384" width="9.140625" style="265"/>
  </cols>
  <sheetData>
    <row r="1" spans="1:6" ht="63.75" customHeight="1">
      <c r="A1" s="266"/>
      <c r="B1" s="267"/>
      <c r="C1" s="267"/>
      <c r="D1" s="342" t="s">
        <v>574</v>
      </c>
      <c r="E1" s="342"/>
      <c r="F1" s="342"/>
    </row>
    <row r="2" spans="1:6" ht="15.75" customHeight="1">
      <c r="A2" s="343" t="s">
        <v>546</v>
      </c>
      <c r="B2" s="343"/>
      <c r="C2" s="343"/>
      <c r="D2" s="343"/>
      <c r="E2" s="343"/>
      <c r="F2" s="343"/>
    </row>
    <row r="3" spans="1:6">
      <c r="A3" s="266"/>
      <c r="B3" s="267"/>
      <c r="C3" s="267"/>
      <c r="D3" s="268"/>
      <c r="E3" s="268"/>
      <c r="F3" s="269" t="s">
        <v>547</v>
      </c>
    </row>
    <row r="4" spans="1:6" ht="12.75" customHeight="1">
      <c r="A4" s="344" t="s">
        <v>548</v>
      </c>
      <c r="B4" s="344" t="s">
        <v>549</v>
      </c>
      <c r="C4" s="344" t="s">
        <v>550</v>
      </c>
      <c r="D4" s="347" t="s">
        <v>486</v>
      </c>
      <c r="E4" s="348"/>
      <c r="F4" s="349"/>
    </row>
    <row r="5" spans="1:6">
      <c r="A5" s="345"/>
      <c r="B5" s="345"/>
      <c r="C5" s="345"/>
      <c r="D5" s="350" t="s">
        <v>551</v>
      </c>
      <c r="E5" s="347" t="s">
        <v>552</v>
      </c>
      <c r="F5" s="349"/>
    </row>
    <row r="6" spans="1:6" ht="38.25">
      <c r="A6" s="346"/>
      <c r="B6" s="346"/>
      <c r="C6" s="346"/>
      <c r="D6" s="351"/>
      <c r="E6" s="270" t="s">
        <v>553</v>
      </c>
      <c r="F6" s="270" t="s">
        <v>554</v>
      </c>
    </row>
    <row r="7" spans="1:6" ht="204">
      <c r="A7" s="271" t="s">
        <v>555</v>
      </c>
      <c r="B7" s="272" t="s">
        <v>556</v>
      </c>
      <c r="C7" s="272"/>
      <c r="D7" s="273">
        <v>0</v>
      </c>
      <c r="E7" s="273">
        <v>0</v>
      </c>
      <c r="F7" s="273">
        <v>0</v>
      </c>
    </row>
    <row r="8" spans="1:6" ht="63.75">
      <c r="A8" s="274" t="s">
        <v>557</v>
      </c>
      <c r="B8" s="275"/>
      <c r="C8" s="275"/>
      <c r="D8" s="276">
        <v>0</v>
      </c>
      <c r="E8" s="276">
        <v>0</v>
      </c>
      <c r="F8" s="276">
        <v>0</v>
      </c>
    </row>
  </sheetData>
  <mergeCells count="8">
    <mergeCell ref="D1:F1"/>
    <mergeCell ref="A2:F2"/>
    <mergeCell ref="A4:A6"/>
    <mergeCell ref="B4:B6"/>
    <mergeCell ref="C4:C6"/>
    <mergeCell ref="D4:F4"/>
    <mergeCell ref="D5:D6"/>
    <mergeCell ref="E5:F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workbookViewId="0">
      <selection activeCell="O7" sqref="O7"/>
    </sheetView>
  </sheetViews>
  <sheetFormatPr defaultRowHeight="12.75"/>
  <cols>
    <col min="1" max="2" width="20" style="265" customWidth="1"/>
    <col min="3" max="3" width="18.140625" style="265" customWidth="1"/>
    <col min="4" max="4" width="16.42578125" style="265" customWidth="1"/>
    <col min="5" max="5" width="13.5703125" style="265" customWidth="1"/>
    <col min="6" max="6" width="17.140625" style="265" customWidth="1"/>
    <col min="7" max="9" width="20" style="265" customWidth="1"/>
    <col min="10" max="16384" width="9.140625" style="265"/>
  </cols>
  <sheetData>
    <row r="1" spans="1:9" ht="52.5" customHeight="1">
      <c r="A1" s="267"/>
      <c r="B1" s="267"/>
      <c r="C1" s="267"/>
      <c r="D1" s="277"/>
      <c r="E1" s="277"/>
      <c r="F1" s="352" t="s">
        <v>566</v>
      </c>
      <c r="G1" s="352"/>
      <c r="H1" s="352"/>
      <c r="I1" s="352"/>
    </row>
    <row r="2" spans="1:9" ht="15.75">
      <c r="A2" s="343" t="s">
        <v>558</v>
      </c>
      <c r="B2" s="343"/>
      <c r="C2" s="343"/>
      <c r="D2" s="343"/>
      <c r="E2" s="343"/>
      <c r="F2" s="343"/>
      <c r="G2" s="343"/>
      <c r="H2" s="343"/>
      <c r="I2" s="343"/>
    </row>
    <row r="3" spans="1:9" ht="15">
      <c r="A3" s="267"/>
      <c r="B3" s="267"/>
      <c r="C3" s="267"/>
      <c r="D3" s="268"/>
      <c r="E3" s="268"/>
      <c r="F3" s="268"/>
      <c r="G3" s="278"/>
      <c r="H3" s="278"/>
      <c r="I3" s="269" t="s">
        <v>547</v>
      </c>
    </row>
    <row r="4" spans="1:9">
      <c r="A4" s="353" t="s">
        <v>548</v>
      </c>
      <c r="B4" s="353" t="s">
        <v>549</v>
      </c>
      <c r="C4" s="353" t="s">
        <v>550</v>
      </c>
      <c r="D4" s="354" t="s">
        <v>490</v>
      </c>
      <c r="E4" s="354"/>
      <c r="F4" s="354"/>
      <c r="G4" s="354" t="s">
        <v>529</v>
      </c>
      <c r="H4" s="354"/>
      <c r="I4" s="354"/>
    </row>
    <row r="5" spans="1:9">
      <c r="A5" s="353"/>
      <c r="B5" s="353"/>
      <c r="C5" s="353"/>
      <c r="D5" s="354" t="s">
        <v>551</v>
      </c>
      <c r="E5" s="347" t="s">
        <v>552</v>
      </c>
      <c r="F5" s="349"/>
      <c r="G5" s="350" t="s">
        <v>551</v>
      </c>
      <c r="H5" s="347" t="s">
        <v>552</v>
      </c>
      <c r="I5" s="349"/>
    </row>
    <row r="6" spans="1:9" ht="25.5">
      <c r="A6" s="353"/>
      <c r="B6" s="353"/>
      <c r="C6" s="353"/>
      <c r="D6" s="354"/>
      <c r="E6" s="270" t="s">
        <v>553</v>
      </c>
      <c r="F6" s="270" t="s">
        <v>554</v>
      </c>
      <c r="G6" s="351"/>
      <c r="H6" s="270" t="s">
        <v>553</v>
      </c>
      <c r="I6" s="270" t="s">
        <v>554</v>
      </c>
    </row>
    <row r="7" spans="1:9" ht="255">
      <c r="A7" s="271" t="s">
        <v>555</v>
      </c>
      <c r="B7" s="272" t="s">
        <v>559</v>
      </c>
      <c r="C7" s="272"/>
      <c r="D7" s="276">
        <v>0</v>
      </c>
      <c r="E7" s="273">
        <v>0</v>
      </c>
      <c r="F7" s="273">
        <v>0</v>
      </c>
      <c r="G7" s="280">
        <v>0</v>
      </c>
      <c r="H7" s="273">
        <v>0</v>
      </c>
      <c r="I7" s="273">
        <v>0</v>
      </c>
    </row>
    <row r="8" spans="1:9" ht="178.5">
      <c r="A8" s="271" t="s">
        <v>555</v>
      </c>
      <c r="B8" s="279" t="s">
        <v>560</v>
      </c>
      <c r="C8" s="279"/>
      <c r="D8" s="276">
        <v>0</v>
      </c>
      <c r="E8" s="273">
        <v>0</v>
      </c>
      <c r="F8" s="276"/>
      <c r="G8" s="276">
        <v>0</v>
      </c>
      <c r="H8" s="273"/>
      <c r="I8" s="276"/>
    </row>
    <row r="9" spans="1:9" ht="76.5">
      <c r="A9" s="274" t="s">
        <v>557</v>
      </c>
      <c r="B9" s="275"/>
      <c r="C9" s="275"/>
      <c r="D9" s="276">
        <v>0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</row>
  </sheetData>
  <mergeCells count="11">
    <mergeCell ref="H5:I5"/>
    <mergeCell ref="F1:I1"/>
    <mergeCell ref="A2:I2"/>
    <mergeCell ref="A4:A6"/>
    <mergeCell ref="B4:B6"/>
    <mergeCell ref="C4:C6"/>
    <mergeCell ref="D4:F4"/>
    <mergeCell ref="G4:I4"/>
    <mergeCell ref="D5:D6"/>
    <mergeCell ref="E5:F5"/>
    <mergeCell ref="G5:G6"/>
  </mergeCells>
  <pageMargins left="0.7" right="0.7" top="0.75" bottom="0.75" header="0.3" footer="0.3"/>
  <pageSetup paperSize="9" scale="5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3" sqref="M23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8"/>
  <sheetViews>
    <sheetView workbookViewId="0">
      <selection activeCell="C16" sqref="C16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1"/>
      <c r="B1" s="1"/>
      <c r="C1" s="223" t="s">
        <v>489</v>
      </c>
      <c r="D1" s="68"/>
      <c r="E1" s="68"/>
      <c r="F1" s="2"/>
      <c r="G1" s="2"/>
      <c r="H1" s="2"/>
      <c r="I1" s="2"/>
      <c r="J1" s="2"/>
    </row>
    <row r="2" spans="1:10" ht="18.75">
      <c r="A2" s="1"/>
      <c r="B2" s="1"/>
      <c r="C2" s="1"/>
    </row>
    <row r="3" spans="1:10" ht="66" customHeight="1" thickBot="1">
      <c r="A3" s="302" t="s">
        <v>352</v>
      </c>
      <c r="B3" s="302"/>
      <c r="C3" s="302"/>
    </row>
    <row r="4" spans="1:10" s="6" customFormat="1" ht="64.900000000000006" customHeight="1">
      <c r="A4" s="3" t="s">
        <v>1</v>
      </c>
      <c r="B4" s="4" t="s">
        <v>2</v>
      </c>
      <c r="C4" s="5" t="s">
        <v>3</v>
      </c>
    </row>
    <row r="5" spans="1:10">
      <c r="A5" s="303" t="s">
        <v>401</v>
      </c>
      <c r="B5" s="304"/>
      <c r="C5" s="305"/>
    </row>
    <row r="6" spans="1:10">
      <c r="A6" s="126">
        <v>801</v>
      </c>
      <c r="B6" s="126" t="s">
        <v>340</v>
      </c>
      <c r="C6" s="209" t="s">
        <v>341</v>
      </c>
    </row>
    <row r="7" spans="1:10">
      <c r="A7" s="119" t="s">
        <v>167</v>
      </c>
      <c r="B7" s="120" t="s">
        <v>208</v>
      </c>
      <c r="C7" s="121" t="s">
        <v>209</v>
      </c>
    </row>
    <row r="8" spans="1:10">
      <c r="A8" s="119" t="s">
        <v>167</v>
      </c>
      <c r="B8" s="120" t="s">
        <v>210</v>
      </c>
      <c r="C8" s="121" t="s">
        <v>211</v>
      </c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workbookViewId="0">
      <selection activeCell="I1" sqref="I1:L3"/>
    </sheetView>
  </sheetViews>
  <sheetFormatPr defaultRowHeight="12.75"/>
  <cols>
    <col min="1" max="1" width="25.5703125" customWidth="1"/>
  </cols>
  <sheetData>
    <row r="1" spans="1:12" ht="96.75" customHeight="1">
      <c r="A1" s="306"/>
      <c r="B1" s="306"/>
      <c r="C1" s="306"/>
      <c r="D1" s="306"/>
      <c r="E1" s="306"/>
      <c r="F1" s="306"/>
      <c r="G1" s="306"/>
      <c r="H1" s="306"/>
      <c r="I1" s="306" t="s">
        <v>485</v>
      </c>
      <c r="J1" s="306"/>
      <c r="K1" s="306"/>
      <c r="L1" s="306"/>
    </row>
    <row r="2" spans="1:12" ht="12.7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ht="12.7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2.75" customHeight="1">
      <c r="A4" s="225" t="s">
        <v>472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ht="12.75" customHeight="1">
      <c r="A5" s="225"/>
      <c r="B5" s="223"/>
      <c r="C5" s="223"/>
      <c r="D5" s="223"/>
      <c r="E5" s="223"/>
      <c r="F5" s="223"/>
      <c r="G5" s="223"/>
      <c r="H5" s="223"/>
      <c r="I5" s="224"/>
      <c r="J5" s="224"/>
      <c r="K5" s="224"/>
      <c r="L5" s="224"/>
    </row>
    <row r="6" spans="1:12" ht="27" customHeight="1">
      <c r="A6" s="307" t="s">
        <v>321</v>
      </c>
      <c r="B6" s="307"/>
      <c r="C6" s="307"/>
      <c r="D6" s="307" t="s">
        <v>331</v>
      </c>
      <c r="E6" s="307"/>
      <c r="F6" s="307"/>
      <c r="G6" s="307"/>
      <c r="H6" s="307"/>
      <c r="I6" s="307"/>
      <c r="J6" s="307"/>
      <c r="K6" s="292" t="s">
        <v>332</v>
      </c>
      <c r="L6" s="292"/>
    </row>
    <row r="7" spans="1:12">
      <c r="A7" s="308" t="s">
        <v>322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10"/>
    </row>
    <row r="8" spans="1:12" ht="27" customHeight="1">
      <c r="A8" s="307" t="s">
        <v>323</v>
      </c>
      <c r="B8" s="307"/>
      <c r="C8" s="307"/>
      <c r="D8" s="314" t="s">
        <v>205</v>
      </c>
      <c r="E8" s="315"/>
      <c r="F8" s="315"/>
      <c r="G8" s="315"/>
      <c r="H8" s="315"/>
      <c r="I8" s="315"/>
      <c r="J8" s="316"/>
      <c r="K8" s="307">
        <v>100</v>
      </c>
      <c r="L8" s="307"/>
    </row>
    <row r="9" spans="1:12">
      <c r="A9" s="307" t="s">
        <v>324</v>
      </c>
      <c r="B9" s="307"/>
      <c r="C9" s="307"/>
      <c r="D9" s="317" t="s">
        <v>325</v>
      </c>
      <c r="E9" s="317"/>
      <c r="F9" s="317"/>
      <c r="G9" s="317"/>
      <c r="H9" s="317"/>
      <c r="I9" s="317"/>
      <c r="J9" s="317"/>
      <c r="K9" s="307">
        <v>100</v>
      </c>
      <c r="L9" s="307"/>
    </row>
    <row r="10" spans="1:12">
      <c r="A10" s="311" t="s">
        <v>333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3"/>
    </row>
    <row r="11" spans="1:12" ht="25.5" customHeight="1">
      <c r="A11" s="307" t="s">
        <v>326</v>
      </c>
      <c r="B11" s="307"/>
      <c r="C11" s="307"/>
      <c r="D11" s="314" t="s">
        <v>249</v>
      </c>
      <c r="E11" s="315"/>
      <c r="F11" s="315"/>
      <c r="G11" s="315"/>
      <c r="H11" s="315"/>
      <c r="I11" s="315"/>
      <c r="J11" s="316"/>
      <c r="K11" s="307">
        <v>100</v>
      </c>
      <c r="L11" s="307"/>
    </row>
    <row r="12" spans="1:12">
      <c r="A12" s="311" t="s">
        <v>327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3"/>
    </row>
    <row r="13" spans="1:12">
      <c r="A13" s="307" t="s">
        <v>328</v>
      </c>
      <c r="B13" s="307"/>
      <c r="C13" s="307"/>
      <c r="D13" s="317" t="s">
        <v>253</v>
      </c>
      <c r="E13" s="317"/>
      <c r="F13" s="317"/>
      <c r="G13" s="317"/>
      <c r="H13" s="317"/>
      <c r="I13" s="317"/>
      <c r="J13" s="317"/>
      <c r="K13" s="307">
        <v>100</v>
      </c>
      <c r="L13" s="307"/>
    </row>
    <row r="14" spans="1:12">
      <c r="A14" s="307" t="s">
        <v>329</v>
      </c>
      <c r="B14" s="307"/>
      <c r="C14" s="307"/>
      <c r="D14" s="317" t="s">
        <v>255</v>
      </c>
      <c r="E14" s="317"/>
      <c r="F14" s="317"/>
      <c r="G14" s="317"/>
      <c r="H14" s="317"/>
      <c r="I14" s="317"/>
      <c r="J14" s="317"/>
      <c r="K14" s="307">
        <v>100</v>
      </c>
      <c r="L14" s="307"/>
    </row>
    <row r="15" spans="1:12">
      <c r="A15" s="307" t="s">
        <v>330</v>
      </c>
      <c r="B15" s="307"/>
      <c r="C15" s="307"/>
      <c r="D15" s="317" t="s">
        <v>334</v>
      </c>
      <c r="E15" s="317"/>
      <c r="F15" s="317"/>
      <c r="G15" s="317"/>
      <c r="H15" s="317"/>
      <c r="I15" s="317"/>
      <c r="J15" s="317"/>
      <c r="K15" s="307">
        <v>100</v>
      </c>
      <c r="L15" s="307"/>
    </row>
  </sheetData>
  <mergeCells count="29">
    <mergeCell ref="K6:L6"/>
    <mergeCell ref="K8:L8"/>
    <mergeCell ref="K9:L9"/>
    <mergeCell ref="A11:C11"/>
    <mergeCell ref="A13:C13"/>
    <mergeCell ref="D6:J6"/>
    <mergeCell ref="D8:J8"/>
    <mergeCell ref="D9:J9"/>
    <mergeCell ref="A6:C6"/>
    <mergeCell ref="A8:C8"/>
    <mergeCell ref="A9:C9"/>
    <mergeCell ref="K11:L11"/>
    <mergeCell ref="K13:L13"/>
    <mergeCell ref="K14:L14"/>
    <mergeCell ref="K15:L15"/>
    <mergeCell ref="A7:L7"/>
    <mergeCell ref="A10:L10"/>
    <mergeCell ref="A12:L12"/>
    <mergeCell ref="D11:J11"/>
    <mergeCell ref="D13:J13"/>
    <mergeCell ref="D14:J14"/>
    <mergeCell ref="D15:J15"/>
    <mergeCell ref="A14:C14"/>
    <mergeCell ref="A15:C15"/>
    <mergeCell ref="A1:B3"/>
    <mergeCell ref="C1:D3"/>
    <mergeCell ref="E1:F3"/>
    <mergeCell ref="G1:H3"/>
    <mergeCell ref="I1: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E5" sqref="E5"/>
    </sheetView>
  </sheetViews>
  <sheetFormatPr defaultRowHeight="12.75"/>
  <cols>
    <col min="1" max="1" width="21.140625" customWidth="1"/>
    <col min="2" max="2" width="30" customWidth="1"/>
    <col min="3" max="3" width="11" customWidth="1"/>
  </cols>
  <sheetData>
    <row r="1" spans="1:3" ht="84" customHeight="1">
      <c r="A1" s="245"/>
      <c r="B1" s="318" t="s">
        <v>572</v>
      </c>
      <c r="C1" s="318"/>
    </row>
    <row r="2" spans="1:3" ht="46.15" customHeight="1">
      <c r="A2" s="319" t="s">
        <v>571</v>
      </c>
      <c r="B2" s="319"/>
      <c r="C2" s="319"/>
    </row>
    <row r="3" spans="1:3" ht="21" customHeight="1">
      <c r="A3" s="245"/>
      <c r="B3" s="246"/>
      <c r="C3" s="247"/>
    </row>
    <row r="4" spans="1:3" ht="52.15" customHeight="1">
      <c r="A4" s="251"/>
      <c r="B4" s="252" t="s">
        <v>510</v>
      </c>
      <c r="C4" s="253" t="s">
        <v>511</v>
      </c>
    </row>
    <row r="5" spans="1:3" ht="15">
      <c r="A5" s="254" t="s">
        <v>512</v>
      </c>
      <c r="B5" s="255"/>
      <c r="C5" s="256">
        <f>-C6</f>
        <v>0</v>
      </c>
    </row>
    <row r="6" spans="1:3" ht="58.9" customHeight="1">
      <c r="A6" s="257" t="s">
        <v>513</v>
      </c>
      <c r="B6" s="258" t="s">
        <v>514</v>
      </c>
      <c r="C6" s="256">
        <f>C9+C12+C16</f>
        <v>0</v>
      </c>
    </row>
    <row r="7" spans="1:3" ht="22.9" customHeight="1">
      <c r="A7" s="259" t="s">
        <v>515</v>
      </c>
      <c r="B7" s="255"/>
      <c r="C7" s="256"/>
    </row>
    <row r="8" spans="1:3" ht="56.45" customHeight="1">
      <c r="A8" s="260" t="s">
        <v>516</v>
      </c>
      <c r="B8" s="258" t="s">
        <v>517</v>
      </c>
      <c r="C8" s="256">
        <v>0</v>
      </c>
    </row>
    <row r="9" spans="1:3" ht="69" customHeight="1">
      <c r="A9" s="121" t="s">
        <v>518</v>
      </c>
      <c r="B9" s="249" t="s">
        <v>519</v>
      </c>
      <c r="C9" s="248">
        <f>C10-C11</f>
        <v>0</v>
      </c>
    </row>
    <row r="10" spans="1:3" ht="65.45" customHeight="1">
      <c r="A10" s="121" t="s">
        <v>520</v>
      </c>
      <c r="B10" s="249" t="s">
        <v>521</v>
      </c>
      <c r="C10" s="250">
        <v>0</v>
      </c>
    </row>
  </sheetData>
  <mergeCells count="2">
    <mergeCell ref="B1:C1"/>
    <mergeCell ref="A2:C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3"/>
  <sheetViews>
    <sheetView tabSelected="1" view="pageBreakPreview" zoomScaleSheetLayoutView="100" workbookViewId="0">
      <selection activeCell="J5" sqref="J5"/>
    </sheetView>
  </sheetViews>
  <sheetFormatPr defaultRowHeight="12.75"/>
  <cols>
    <col min="1" max="1" width="17.42578125" customWidth="1"/>
    <col min="2" max="2" width="35.85546875" style="15" customWidth="1"/>
    <col min="3" max="3" width="53.28515625" style="21" customWidth="1"/>
    <col min="4" max="4" width="14.140625" style="21" hidden="1" customWidth="1"/>
    <col min="5" max="5" width="14" style="21" hidden="1" customWidth="1"/>
    <col min="6" max="6" width="14.28515625" style="15" customWidth="1"/>
    <col min="7" max="7" width="13.7109375" hidden="1" customWidth="1"/>
    <col min="258" max="258" width="17.42578125" customWidth="1"/>
    <col min="259" max="259" width="25" customWidth="1"/>
    <col min="260" max="260" width="48.28515625" customWidth="1"/>
    <col min="261" max="262" width="19.5703125" customWidth="1"/>
    <col min="514" max="514" width="17.42578125" customWidth="1"/>
    <col min="515" max="515" width="25" customWidth="1"/>
    <col min="516" max="516" width="48.28515625" customWidth="1"/>
    <col min="517" max="518" width="19.5703125" customWidth="1"/>
    <col min="770" max="770" width="17.42578125" customWidth="1"/>
    <col min="771" max="771" width="25" customWidth="1"/>
    <col min="772" max="772" width="48.28515625" customWidth="1"/>
    <col min="773" max="774" width="19.5703125" customWidth="1"/>
    <col min="1026" max="1026" width="17.42578125" customWidth="1"/>
    <col min="1027" max="1027" width="25" customWidth="1"/>
    <col min="1028" max="1028" width="48.28515625" customWidth="1"/>
    <col min="1029" max="1030" width="19.5703125" customWidth="1"/>
    <col min="1282" max="1282" width="17.42578125" customWidth="1"/>
    <col min="1283" max="1283" width="25" customWidth="1"/>
    <col min="1284" max="1284" width="48.28515625" customWidth="1"/>
    <col min="1285" max="1286" width="19.5703125" customWidth="1"/>
    <col min="1538" max="1538" width="17.42578125" customWidth="1"/>
    <col min="1539" max="1539" width="25" customWidth="1"/>
    <col min="1540" max="1540" width="48.28515625" customWidth="1"/>
    <col min="1541" max="1542" width="19.5703125" customWidth="1"/>
    <col min="1794" max="1794" width="17.42578125" customWidth="1"/>
    <col min="1795" max="1795" width="25" customWidth="1"/>
    <col min="1796" max="1796" width="48.28515625" customWidth="1"/>
    <col min="1797" max="1798" width="19.5703125" customWidth="1"/>
    <col min="2050" max="2050" width="17.42578125" customWidth="1"/>
    <col min="2051" max="2051" width="25" customWidth="1"/>
    <col min="2052" max="2052" width="48.28515625" customWidth="1"/>
    <col min="2053" max="2054" width="19.5703125" customWidth="1"/>
    <col min="2306" max="2306" width="17.42578125" customWidth="1"/>
    <col min="2307" max="2307" width="25" customWidth="1"/>
    <col min="2308" max="2308" width="48.28515625" customWidth="1"/>
    <col min="2309" max="2310" width="19.5703125" customWidth="1"/>
    <col min="2562" max="2562" width="17.42578125" customWidth="1"/>
    <col min="2563" max="2563" width="25" customWidth="1"/>
    <col min="2564" max="2564" width="48.28515625" customWidth="1"/>
    <col min="2565" max="2566" width="19.5703125" customWidth="1"/>
    <col min="2818" max="2818" width="17.42578125" customWidth="1"/>
    <col min="2819" max="2819" width="25" customWidth="1"/>
    <col min="2820" max="2820" width="48.28515625" customWidth="1"/>
    <col min="2821" max="2822" width="19.5703125" customWidth="1"/>
    <col min="3074" max="3074" width="17.42578125" customWidth="1"/>
    <col min="3075" max="3075" width="25" customWidth="1"/>
    <col min="3076" max="3076" width="48.28515625" customWidth="1"/>
    <col min="3077" max="3078" width="19.5703125" customWidth="1"/>
    <col min="3330" max="3330" width="17.42578125" customWidth="1"/>
    <col min="3331" max="3331" width="25" customWidth="1"/>
    <col min="3332" max="3332" width="48.28515625" customWidth="1"/>
    <col min="3333" max="3334" width="19.5703125" customWidth="1"/>
    <col min="3586" max="3586" width="17.42578125" customWidth="1"/>
    <col min="3587" max="3587" width="25" customWidth="1"/>
    <col min="3588" max="3588" width="48.28515625" customWidth="1"/>
    <col min="3589" max="3590" width="19.5703125" customWidth="1"/>
    <col min="3842" max="3842" width="17.42578125" customWidth="1"/>
    <col min="3843" max="3843" width="25" customWidth="1"/>
    <col min="3844" max="3844" width="48.28515625" customWidth="1"/>
    <col min="3845" max="3846" width="19.5703125" customWidth="1"/>
    <col min="4098" max="4098" width="17.42578125" customWidth="1"/>
    <col min="4099" max="4099" width="25" customWidth="1"/>
    <col min="4100" max="4100" width="48.28515625" customWidth="1"/>
    <col min="4101" max="4102" width="19.5703125" customWidth="1"/>
    <col min="4354" max="4354" width="17.42578125" customWidth="1"/>
    <col min="4355" max="4355" width="25" customWidth="1"/>
    <col min="4356" max="4356" width="48.28515625" customWidth="1"/>
    <col min="4357" max="4358" width="19.5703125" customWidth="1"/>
    <col min="4610" max="4610" width="17.42578125" customWidth="1"/>
    <col min="4611" max="4611" width="25" customWidth="1"/>
    <col min="4612" max="4612" width="48.28515625" customWidth="1"/>
    <col min="4613" max="4614" width="19.5703125" customWidth="1"/>
    <col min="4866" max="4866" width="17.42578125" customWidth="1"/>
    <col min="4867" max="4867" width="25" customWidth="1"/>
    <col min="4868" max="4868" width="48.28515625" customWidth="1"/>
    <col min="4869" max="4870" width="19.5703125" customWidth="1"/>
    <col min="5122" max="5122" width="17.42578125" customWidth="1"/>
    <col min="5123" max="5123" width="25" customWidth="1"/>
    <col min="5124" max="5124" width="48.28515625" customWidth="1"/>
    <col min="5125" max="5126" width="19.5703125" customWidth="1"/>
    <col min="5378" max="5378" width="17.42578125" customWidth="1"/>
    <col min="5379" max="5379" width="25" customWidth="1"/>
    <col min="5380" max="5380" width="48.28515625" customWidth="1"/>
    <col min="5381" max="5382" width="19.5703125" customWidth="1"/>
    <col min="5634" max="5634" width="17.42578125" customWidth="1"/>
    <col min="5635" max="5635" width="25" customWidth="1"/>
    <col min="5636" max="5636" width="48.28515625" customWidth="1"/>
    <col min="5637" max="5638" width="19.5703125" customWidth="1"/>
    <col min="5890" max="5890" width="17.42578125" customWidth="1"/>
    <col min="5891" max="5891" width="25" customWidth="1"/>
    <col min="5892" max="5892" width="48.28515625" customWidth="1"/>
    <col min="5893" max="5894" width="19.5703125" customWidth="1"/>
    <col min="6146" max="6146" width="17.42578125" customWidth="1"/>
    <col min="6147" max="6147" width="25" customWidth="1"/>
    <col min="6148" max="6148" width="48.28515625" customWidth="1"/>
    <col min="6149" max="6150" width="19.5703125" customWidth="1"/>
    <col min="6402" max="6402" width="17.42578125" customWidth="1"/>
    <col min="6403" max="6403" width="25" customWidth="1"/>
    <col min="6404" max="6404" width="48.28515625" customWidth="1"/>
    <col min="6405" max="6406" width="19.5703125" customWidth="1"/>
    <col min="6658" max="6658" width="17.42578125" customWidth="1"/>
    <col min="6659" max="6659" width="25" customWidth="1"/>
    <col min="6660" max="6660" width="48.28515625" customWidth="1"/>
    <col min="6661" max="6662" width="19.5703125" customWidth="1"/>
    <col min="6914" max="6914" width="17.42578125" customWidth="1"/>
    <col min="6915" max="6915" width="25" customWidth="1"/>
    <col min="6916" max="6916" width="48.28515625" customWidth="1"/>
    <col min="6917" max="6918" width="19.5703125" customWidth="1"/>
    <col min="7170" max="7170" width="17.42578125" customWidth="1"/>
    <col min="7171" max="7171" width="25" customWidth="1"/>
    <col min="7172" max="7172" width="48.28515625" customWidth="1"/>
    <col min="7173" max="7174" width="19.5703125" customWidth="1"/>
    <col min="7426" max="7426" width="17.42578125" customWidth="1"/>
    <col min="7427" max="7427" width="25" customWidth="1"/>
    <col min="7428" max="7428" width="48.28515625" customWidth="1"/>
    <col min="7429" max="7430" width="19.5703125" customWidth="1"/>
    <col min="7682" max="7682" width="17.42578125" customWidth="1"/>
    <col min="7683" max="7683" width="25" customWidth="1"/>
    <col min="7684" max="7684" width="48.28515625" customWidth="1"/>
    <col min="7685" max="7686" width="19.5703125" customWidth="1"/>
    <col min="7938" max="7938" width="17.42578125" customWidth="1"/>
    <col min="7939" max="7939" width="25" customWidth="1"/>
    <col min="7940" max="7940" width="48.28515625" customWidth="1"/>
    <col min="7941" max="7942" width="19.5703125" customWidth="1"/>
    <col min="8194" max="8194" width="17.42578125" customWidth="1"/>
    <col min="8195" max="8195" width="25" customWidth="1"/>
    <col min="8196" max="8196" width="48.28515625" customWidth="1"/>
    <col min="8197" max="8198" width="19.5703125" customWidth="1"/>
    <col min="8450" max="8450" width="17.42578125" customWidth="1"/>
    <col min="8451" max="8451" width="25" customWidth="1"/>
    <col min="8452" max="8452" width="48.28515625" customWidth="1"/>
    <col min="8453" max="8454" width="19.5703125" customWidth="1"/>
    <col min="8706" max="8706" width="17.42578125" customWidth="1"/>
    <col min="8707" max="8707" width="25" customWidth="1"/>
    <col min="8708" max="8708" width="48.28515625" customWidth="1"/>
    <col min="8709" max="8710" width="19.5703125" customWidth="1"/>
    <col min="8962" max="8962" width="17.42578125" customWidth="1"/>
    <col min="8963" max="8963" width="25" customWidth="1"/>
    <col min="8964" max="8964" width="48.28515625" customWidth="1"/>
    <col min="8965" max="8966" width="19.5703125" customWidth="1"/>
    <col min="9218" max="9218" width="17.42578125" customWidth="1"/>
    <col min="9219" max="9219" width="25" customWidth="1"/>
    <col min="9220" max="9220" width="48.28515625" customWidth="1"/>
    <col min="9221" max="9222" width="19.5703125" customWidth="1"/>
    <col min="9474" max="9474" width="17.42578125" customWidth="1"/>
    <col min="9475" max="9475" width="25" customWidth="1"/>
    <col min="9476" max="9476" width="48.28515625" customWidth="1"/>
    <col min="9477" max="9478" width="19.5703125" customWidth="1"/>
    <col min="9730" max="9730" width="17.42578125" customWidth="1"/>
    <col min="9731" max="9731" width="25" customWidth="1"/>
    <col min="9732" max="9732" width="48.28515625" customWidth="1"/>
    <col min="9733" max="9734" width="19.5703125" customWidth="1"/>
    <col min="9986" max="9986" width="17.42578125" customWidth="1"/>
    <col min="9987" max="9987" width="25" customWidth="1"/>
    <col min="9988" max="9988" width="48.28515625" customWidth="1"/>
    <col min="9989" max="9990" width="19.5703125" customWidth="1"/>
    <col min="10242" max="10242" width="17.42578125" customWidth="1"/>
    <col min="10243" max="10243" width="25" customWidth="1"/>
    <col min="10244" max="10244" width="48.28515625" customWidth="1"/>
    <col min="10245" max="10246" width="19.5703125" customWidth="1"/>
    <col min="10498" max="10498" width="17.42578125" customWidth="1"/>
    <col min="10499" max="10499" width="25" customWidth="1"/>
    <col min="10500" max="10500" width="48.28515625" customWidth="1"/>
    <col min="10501" max="10502" width="19.5703125" customWidth="1"/>
    <col min="10754" max="10754" width="17.42578125" customWidth="1"/>
    <col min="10755" max="10755" width="25" customWidth="1"/>
    <col min="10756" max="10756" width="48.28515625" customWidth="1"/>
    <col min="10757" max="10758" width="19.5703125" customWidth="1"/>
    <col min="11010" max="11010" width="17.42578125" customWidth="1"/>
    <col min="11011" max="11011" width="25" customWidth="1"/>
    <col min="11012" max="11012" width="48.28515625" customWidth="1"/>
    <col min="11013" max="11014" width="19.5703125" customWidth="1"/>
    <col min="11266" max="11266" width="17.42578125" customWidth="1"/>
    <col min="11267" max="11267" width="25" customWidth="1"/>
    <col min="11268" max="11268" width="48.28515625" customWidth="1"/>
    <col min="11269" max="11270" width="19.5703125" customWidth="1"/>
    <col min="11522" max="11522" width="17.42578125" customWidth="1"/>
    <col min="11523" max="11523" width="25" customWidth="1"/>
    <col min="11524" max="11524" width="48.28515625" customWidth="1"/>
    <col min="11525" max="11526" width="19.5703125" customWidth="1"/>
    <col min="11778" max="11778" width="17.42578125" customWidth="1"/>
    <col min="11779" max="11779" width="25" customWidth="1"/>
    <col min="11780" max="11780" width="48.28515625" customWidth="1"/>
    <col min="11781" max="11782" width="19.5703125" customWidth="1"/>
    <col min="12034" max="12034" width="17.42578125" customWidth="1"/>
    <col min="12035" max="12035" width="25" customWidth="1"/>
    <col min="12036" max="12036" width="48.28515625" customWidth="1"/>
    <col min="12037" max="12038" width="19.5703125" customWidth="1"/>
    <col min="12290" max="12290" width="17.42578125" customWidth="1"/>
    <col min="12291" max="12291" width="25" customWidth="1"/>
    <col min="12292" max="12292" width="48.28515625" customWidth="1"/>
    <col min="12293" max="12294" width="19.5703125" customWidth="1"/>
    <col min="12546" max="12546" width="17.42578125" customWidth="1"/>
    <col min="12547" max="12547" width="25" customWidth="1"/>
    <col min="12548" max="12548" width="48.28515625" customWidth="1"/>
    <col min="12549" max="12550" width="19.5703125" customWidth="1"/>
    <col min="12802" max="12802" width="17.42578125" customWidth="1"/>
    <col min="12803" max="12803" width="25" customWidth="1"/>
    <col min="12804" max="12804" width="48.28515625" customWidth="1"/>
    <col min="12805" max="12806" width="19.5703125" customWidth="1"/>
    <col min="13058" max="13058" width="17.42578125" customWidth="1"/>
    <col min="13059" max="13059" width="25" customWidth="1"/>
    <col min="13060" max="13060" width="48.28515625" customWidth="1"/>
    <col min="13061" max="13062" width="19.5703125" customWidth="1"/>
    <col min="13314" max="13314" width="17.42578125" customWidth="1"/>
    <col min="13315" max="13315" width="25" customWidth="1"/>
    <col min="13316" max="13316" width="48.28515625" customWidth="1"/>
    <col min="13317" max="13318" width="19.5703125" customWidth="1"/>
    <col min="13570" max="13570" width="17.42578125" customWidth="1"/>
    <col min="13571" max="13571" width="25" customWidth="1"/>
    <col min="13572" max="13572" width="48.28515625" customWidth="1"/>
    <col min="13573" max="13574" width="19.5703125" customWidth="1"/>
    <col min="13826" max="13826" width="17.42578125" customWidth="1"/>
    <col min="13827" max="13827" width="25" customWidth="1"/>
    <col min="13828" max="13828" width="48.28515625" customWidth="1"/>
    <col min="13829" max="13830" width="19.5703125" customWidth="1"/>
    <col min="14082" max="14082" width="17.42578125" customWidth="1"/>
    <col min="14083" max="14083" width="25" customWidth="1"/>
    <col min="14084" max="14084" width="48.28515625" customWidth="1"/>
    <col min="14085" max="14086" width="19.5703125" customWidth="1"/>
    <col min="14338" max="14338" width="17.42578125" customWidth="1"/>
    <col min="14339" max="14339" width="25" customWidth="1"/>
    <col min="14340" max="14340" width="48.28515625" customWidth="1"/>
    <col min="14341" max="14342" width="19.5703125" customWidth="1"/>
    <col min="14594" max="14594" width="17.42578125" customWidth="1"/>
    <col min="14595" max="14595" width="25" customWidth="1"/>
    <col min="14596" max="14596" width="48.28515625" customWidth="1"/>
    <col min="14597" max="14598" width="19.5703125" customWidth="1"/>
    <col min="14850" max="14850" width="17.42578125" customWidth="1"/>
    <col min="14851" max="14851" width="25" customWidth="1"/>
    <col min="14852" max="14852" width="48.28515625" customWidth="1"/>
    <col min="14853" max="14854" width="19.5703125" customWidth="1"/>
    <col min="15106" max="15106" width="17.42578125" customWidth="1"/>
    <col min="15107" max="15107" width="25" customWidth="1"/>
    <col min="15108" max="15108" width="48.28515625" customWidth="1"/>
    <col min="15109" max="15110" width="19.5703125" customWidth="1"/>
    <col min="15362" max="15362" width="17.42578125" customWidth="1"/>
    <col min="15363" max="15363" width="25" customWidth="1"/>
    <col min="15364" max="15364" width="48.28515625" customWidth="1"/>
    <col min="15365" max="15366" width="19.5703125" customWidth="1"/>
    <col min="15618" max="15618" width="17.42578125" customWidth="1"/>
    <col min="15619" max="15619" width="25" customWidth="1"/>
    <col min="15620" max="15620" width="48.28515625" customWidth="1"/>
    <col min="15621" max="15622" width="19.5703125" customWidth="1"/>
    <col min="15874" max="15874" width="17.42578125" customWidth="1"/>
    <col min="15875" max="15875" width="25" customWidth="1"/>
    <col min="15876" max="15876" width="48.28515625" customWidth="1"/>
    <col min="15877" max="15878" width="19.5703125" customWidth="1"/>
    <col min="16130" max="16130" width="17.42578125" customWidth="1"/>
    <col min="16131" max="16131" width="25" customWidth="1"/>
    <col min="16132" max="16132" width="48.28515625" customWidth="1"/>
    <col min="16133" max="16134" width="19.5703125" customWidth="1"/>
  </cols>
  <sheetData>
    <row r="1" spans="1:8" s="7" customFormat="1" ht="80.25" customHeight="1">
      <c r="B1" s="10"/>
      <c r="C1" s="306" t="s">
        <v>573</v>
      </c>
      <c r="D1" s="306"/>
      <c r="E1" s="306"/>
      <c r="F1" s="306"/>
    </row>
    <row r="2" spans="1:8" s="1" customFormat="1" ht="47.25" customHeight="1">
      <c r="A2" s="302" t="s">
        <v>524</v>
      </c>
      <c r="B2" s="320"/>
      <c r="C2" s="320"/>
      <c r="D2" s="320"/>
      <c r="E2" s="320"/>
      <c r="F2" s="320"/>
    </row>
    <row r="3" spans="1:8" s="7" customFormat="1" ht="15.75">
      <c r="A3" s="11"/>
      <c r="B3" s="12"/>
      <c r="C3" s="13"/>
      <c r="D3" s="13"/>
      <c r="E3" s="13"/>
      <c r="F3" s="82" t="s">
        <v>149</v>
      </c>
    </row>
    <row r="4" spans="1:8" s="1" customFormat="1" ht="25.5">
      <c r="A4" s="54" t="s">
        <v>8</v>
      </c>
      <c r="B4" s="54" t="s">
        <v>9</v>
      </c>
      <c r="C4" s="54" t="s">
        <v>5</v>
      </c>
      <c r="D4" s="54" t="s">
        <v>531</v>
      </c>
      <c r="E4" s="54" t="s">
        <v>342</v>
      </c>
      <c r="F4" s="83" t="s">
        <v>531</v>
      </c>
      <c r="G4" s="55" t="s">
        <v>196</v>
      </c>
      <c r="H4" s="7"/>
    </row>
    <row r="5" spans="1:8" s="14" customFormat="1" ht="15.75">
      <c r="A5" s="56">
        <v>1</v>
      </c>
      <c r="B5" s="56">
        <v>2</v>
      </c>
      <c r="C5" s="56">
        <v>3</v>
      </c>
      <c r="D5" s="56"/>
      <c r="E5" s="56"/>
      <c r="F5" s="56">
        <v>4</v>
      </c>
      <c r="G5" s="57"/>
      <c r="H5" s="7"/>
    </row>
    <row r="6" spans="1:8" s="1" customFormat="1" ht="18.75">
      <c r="A6" s="96" t="s">
        <v>199</v>
      </c>
      <c r="B6" s="167" t="s">
        <v>11</v>
      </c>
      <c r="C6" s="168" t="s">
        <v>12</v>
      </c>
      <c r="D6" s="169">
        <f>D7+D16</f>
        <v>207.89</v>
      </c>
      <c r="E6" s="169">
        <f>F6-D6</f>
        <v>29</v>
      </c>
      <c r="F6" s="169">
        <f>F7+F16</f>
        <v>236.89</v>
      </c>
      <c r="G6" s="54">
        <f>G7+G16</f>
        <v>425.9</v>
      </c>
      <c r="H6" s="7"/>
    </row>
    <row r="7" spans="1:8" s="1" customFormat="1" ht="18.75">
      <c r="A7" s="170"/>
      <c r="B7" s="167"/>
      <c r="C7" s="171" t="s">
        <v>13</v>
      </c>
      <c r="D7" s="169">
        <f>D8+D9+D10+D12+D15</f>
        <v>175.89</v>
      </c>
      <c r="E7" s="169">
        <f t="shared" ref="E7:E33" si="0">F7-D7</f>
        <v>32</v>
      </c>
      <c r="F7" s="169">
        <f>F8+F9+F10+F12+F15</f>
        <v>207.89</v>
      </c>
      <c r="G7" s="54">
        <f>G8+G11+G13+G14+G9</f>
        <v>389.9</v>
      </c>
      <c r="H7" s="7"/>
    </row>
    <row r="8" spans="1:8" s="1" customFormat="1" ht="18.75">
      <c r="A8" s="172">
        <v>182</v>
      </c>
      <c r="B8" s="173" t="s">
        <v>14</v>
      </c>
      <c r="C8" s="171" t="s">
        <v>15</v>
      </c>
      <c r="D8" s="174">
        <v>73</v>
      </c>
      <c r="E8" s="169">
        <f t="shared" si="0"/>
        <v>32</v>
      </c>
      <c r="F8" s="174">
        <v>105</v>
      </c>
      <c r="G8" s="57">
        <v>125</v>
      </c>
      <c r="H8" s="7"/>
    </row>
    <row r="9" spans="1:8" s="1" customFormat="1" ht="25.5" hidden="1">
      <c r="A9" s="172">
        <v>100</v>
      </c>
      <c r="B9" s="173" t="s">
        <v>156</v>
      </c>
      <c r="C9" s="171" t="s">
        <v>16</v>
      </c>
      <c r="D9" s="174"/>
      <c r="E9" s="169">
        <f t="shared" si="0"/>
        <v>0</v>
      </c>
      <c r="F9" s="174"/>
      <c r="G9" s="57">
        <v>227.9</v>
      </c>
      <c r="H9" s="7"/>
    </row>
    <row r="10" spans="1:8" s="39" customFormat="1" ht="18.75">
      <c r="A10" s="167">
        <v>182</v>
      </c>
      <c r="B10" s="167" t="s">
        <v>17</v>
      </c>
      <c r="C10" s="168" t="s">
        <v>18</v>
      </c>
      <c r="D10" s="169">
        <f>D11</f>
        <v>0</v>
      </c>
      <c r="E10" s="169">
        <f t="shared" si="0"/>
        <v>0</v>
      </c>
      <c r="F10" s="169">
        <f>F11</f>
        <v>0</v>
      </c>
      <c r="G10" s="54">
        <f>G11</f>
        <v>4</v>
      </c>
      <c r="H10" s="58"/>
    </row>
    <row r="11" spans="1:8" s="1" customFormat="1" ht="18.75">
      <c r="A11" s="172">
        <v>182</v>
      </c>
      <c r="B11" s="172" t="s">
        <v>522</v>
      </c>
      <c r="C11" s="171" t="s">
        <v>20</v>
      </c>
      <c r="D11" s="174">
        <v>0</v>
      </c>
      <c r="E11" s="169">
        <f t="shared" si="0"/>
        <v>0</v>
      </c>
      <c r="F11" s="174">
        <v>0</v>
      </c>
      <c r="G11" s="57">
        <v>4</v>
      </c>
      <c r="H11" s="7"/>
    </row>
    <row r="12" spans="1:8" s="39" customFormat="1" ht="18.75">
      <c r="A12" s="167">
        <v>182</v>
      </c>
      <c r="B12" s="167" t="s">
        <v>21</v>
      </c>
      <c r="C12" s="168" t="s">
        <v>22</v>
      </c>
      <c r="D12" s="169">
        <f>D13+D14</f>
        <v>102.89</v>
      </c>
      <c r="E12" s="169">
        <f t="shared" si="0"/>
        <v>0</v>
      </c>
      <c r="F12" s="169">
        <f>F13+F14</f>
        <v>102.89</v>
      </c>
      <c r="G12" s="54">
        <f>G13+G14</f>
        <v>33</v>
      </c>
      <c r="H12" s="58"/>
    </row>
    <row r="13" spans="1:8" s="39" customFormat="1" ht="18.75">
      <c r="A13" s="172">
        <v>182</v>
      </c>
      <c r="B13" s="172" t="s">
        <v>150</v>
      </c>
      <c r="C13" s="171" t="s">
        <v>197</v>
      </c>
      <c r="D13" s="169">
        <v>34</v>
      </c>
      <c r="E13" s="169">
        <f t="shared" si="0"/>
        <v>0</v>
      </c>
      <c r="F13" s="169">
        <v>34</v>
      </c>
      <c r="G13" s="59">
        <v>8</v>
      </c>
      <c r="H13" s="58"/>
    </row>
    <row r="14" spans="1:8" s="1" customFormat="1" ht="18.75">
      <c r="A14" s="172">
        <v>182</v>
      </c>
      <c r="B14" s="172" t="s">
        <v>151</v>
      </c>
      <c r="C14" s="171" t="s">
        <v>198</v>
      </c>
      <c r="D14" s="174">
        <v>68.89</v>
      </c>
      <c r="E14" s="169">
        <f t="shared" si="0"/>
        <v>0</v>
      </c>
      <c r="F14" s="174">
        <v>68.89</v>
      </c>
      <c r="G14" s="57">
        <v>25</v>
      </c>
      <c r="H14" s="7"/>
    </row>
    <row r="15" spans="1:8" s="39" customFormat="1" ht="18.75">
      <c r="A15" s="181" t="s">
        <v>167</v>
      </c>
      <c r="B15" s="167" t="s">
        <v>23</v>
      </c>
      <c r="C15" s="168" t="s">
        <v>24</v>
      </c>
      <c r="D15" s="169">
        <v>0</v>
      </c>
      <c r="E15" s="169">
        <f t="shared" si="0"/>
        <v>0</v>
      </c>
      <c r="F15" s="169">
        <v>0</v>
      </c>
      <c r="G15" s="59"/>
      <c r="H15" s="58"/>
    </row>
    <row r="16" spans="1:8" s="1" customFormat="1" ht="18.75">
      <c r="A16" s="175"/>
      <c r="B16" s="172"/>
      <c r="C16" s="171" t="s">
        <v>27</v>
      </c>
      <c r="D16" s="169">
        <f>D17+D20+D22</f>
        <v>32</v>
      </c>
      <c r="E16" s="169">
        <f t="shared" si="0"/>
        <v>-3</v>
      </c>
      <c r="F16" s="169">
        <f>F17+F20+F22</f>
        <v>29</v>
      </c>
      <c r="G16" s="54">
        <f>G17+G20+G22</f>
        <v>36</v>
      </c>
      <c r="H16" s="7"/>
    </row>
    <row r="17" spans="1:8" s="39" customFormat="1" ht="25.5">
      <c r="A17" s="96" t="s">
        <v>167</v>
      </c>
      <c r="B17" s="167" t="s">
        <v>28</v>
      </c>
      <c r="C17" s="168" t="s">
        <v>29</v>
      </c>
      <c r="D17" s="169">
        <f>D18</f>
        <v>18</v>
      </c>
      <c r="E17" s="169">
        <f t="shared" si="0"/>
        <v>0</v>
      </c>
      <c r="F17" s="169">
        <f>F18</f>
        <v>18</v>
      </c>
      <c r="G17" s="59">
        <v>18.5</v>
      </c>
      <c r="H17" s="58"/>
    </row>
    <row r="18" spans="1:8" s="39" customFormat="1" ht="76.5">
      <c r="A18" s="96" t="s">
        <v>167</v>
      </c>
      <c r="B18" s="176" t="s">
        <v>214</v>
      </c>
      <c r="C18" s="177" t="s">
        <v>200</v>
      </c>
      <c r="D18" s="169">
        <v>18</v>
      </c>
      <c r="E18" s="169">
        <f t="shared" si="0"/>
        <v>0</v>
      </c>
      <c r="F18" s="169">
        <v>18</v>
      </c>
      <c r="G18" s="59">
        <v>18.5</v>
      </c>
      <c r="H18" s="58"/>
    </row>
    <row r="19" spans="1:8" s="39" customFormat="1" ht="63.75" hidden="1">
      <c r="A19" s="96" t="s">
        <v>201</v>
      </c>
      <c r="B19" s="176" t="s">
        <v>202</v>
      </c>
      <c r="C19" s="177" t="s">
        <v>203</v>
      </c>
      <c r="D19" s="169">
        <v>0</v>
      </c>
      <c r="E19" s="169">
        <f t="shared" si="0"/>
        <v>0</v>
      </c>
      <c r="F19" s="169">
        <v>0</v>
      </c>
      <c r="G19" s="59">
        <v>18.5</v>
      </c>
      <c r="H19" s="58"/>
    </row>
    <row r="20" spans="1:8" s="39" customFormat="1" ht="25.5">
      <c r="A20" s="167">
        <v>801</v>
      </c>
      <c r="B20" s="167" t="s">
        <v>30</v>
      </c>
      <c r="C20" s="178" t="s">
        <v>31</v>
      </c>
      <c r="D20" s="169">
        <f>D21</f>
        <v>14</v>
      </c>
      <c r="E20" s="169">
        <f t="shared" si="0"/>
        <v>-3</v>
      </c>
      <c r="F20" s="169">
        <f>F21</f>
        <v>11</v>
      </c>
      <c r="G20" s="59">
        <v>9.5</v>
      </c>
      <c r="H20" s="58"/>
    </row>
    <row r="21" spans="1:8" s="39" customFormat="1" ht="25.5">
      <c r="A21" s="96" t="s">
        <v>167</v>
      </c>
      <c r="B21" s="172" t="s">
        <v>204</v>
      </c>
      <c r="C21" s="179" t="s">
        <v>205</v>
      </c>
      <c r="D21" s="169">
        <v>14</v>
      </c>
      <c r="E21" s="169">
        <f t="shared" si="0"/>
        <v>-3</v>
      </c>
      <c r="F21" s="169">
        <v>11</v>
      </c>
      <c r="G21" s="59">
        <v>9.5</v>
      </c>
      <c r="H21" s="58"/>
    </row>
    <row r="22" spans="1:8" s="39" customFormat="1" ht="18.75">
      <c r="A22" s="96" t="s">
        <v>167</v>
      </c>
      <c r="B22" s="167" t="s">
        <v>502</v>
      </c>
      <c r="C22" s="168" t="s">
        <v>153</v>
      </c>
      <c r="D22" s="169">
        <v>0</v>
      </c>
      <c r="E22" s="169">
        <f t="shared" si="0"/>
        <v>0</v>
      </c>
      <c r="F22" s="169">
        <v>0</v>
      </c>
      <c r="G22" s="59">
        <v>8</v>
      </c>
      <c r="H22" s="58"/>
    </row>
    <row r="23" spans="1:8" s="39" customFormat="1" ht="25.5">
      <c r="A23" s="96" t="s">
        <v>167</v>
      </c>
      <c r="B23" s="173" t="s">
        <v>388</v>
      </c>
      <c r="C23" s="180" t="s">
        <v>206</v>
      </c>
      <c r="D23" s="169">
        <v>0</v>
      </c>
      <c r="E23" s="169">
        <f t="shared" si="0"/>
        <v>0</v>
      </c>
      <c r="F23" s="169">
        <v>0</v>
      </c>
      <c r="G23" s="59">
        <v>8</v>
      </c>
      <c r="H23" s="58"/>
    </row>
    <row r="24" spans="1:8" s="40" customFormat="1" ht="18.75">
      <c r="A24" s="96" t="s">
        <v>167</v>
      </c>
      <c r="B24" s="167" t="s">
        <v>32</v>
      </c>
      <c r="C24" s="168" t="s">
        <v>33</v>
      </c>
      <c r="D24" s="169">
        <f>D25</f>
        <v>4463.6400000000003</v>
      </c>
      <c r="E24" s="169">
        <f t="shared" si="0"/>
        <v>4083.7200000000003</v>
      </c>
      <c r="F24" s="169">
        <f>F25</f>
        <v>8547.36</v>
      </c>
      <c r="G24" s="60">
        <v>3209.6</v>
      </c>
      <c r="H24" s="61"/>
    </row>
    <row r="25" spans="1:8" s="41" customFormat="1" ht="25.5">
      <c r="A25" s="96" t="s">
        <v>167</v>
      </c>
      <c r="B25" s="167" t="s">
        <v>34</v>
      </c>
      <c r="C25" s="168" t="s">
        <v>35</v>
      </c>
      <c r="D25" s="169">
        <f>D26+D29+D30+D31</f>
        <v>4463.6400000000003</v>
      </c>
      <c r="E25" s="169">
        <f t="shared" si="0"/>
        <v>4083.7200000000003</v>
      </c>
      <c r="F25" s="169">
        <f>F26</f>
        <v>8547.36</v>
      </c>
      <c r="G25" s="54">
        <f>G26+G29+G30+G31</f>
        <v>3209.6</v>
      </c>
      <c r="H25" s="62"/>
    </row>
    <row r="26" spans="1:8" s="41" customFormat="1" ht="25.5">
      <c r="A26" s="96" t="s">
        <v>167</v>
      </c>
      <c r="B26" s="172" t="s">
        <v>34</v>
      </c>
      <c r="C26" s="171" t="s">
        <v>35</v>
      </c>
      <c r="D26" s="169">
        <f>D27</f>
        <v>4177.1400000000003</v>
      </c>
      <c r="E26" s="169">
        <f t="shared" si="0"/>
        <v>4370.22</v>
      </c>
      <c r="F26" s="169">
        <f>F27+F28+F29+F30+F31</f>
        <v>8547.36</v>
      </c>
      <c r="G26" s="63">
        <f>G27</f>
        <v>3142.7</v>
      </c>
      <c r="H26" s="62"/>
    </row>
    <row r="27" spans="1:8" s="41" customFormat="1" ht="25.5">
      <c r="A27" s="96" t="s">
        <v>167</v>
      </c>
      <c r="B27" s="172" t="s">
        <v>503</v>
      </c>
      <c r="C27" s="171" t="s">
        <v>157</v>
      </c>
      <c r="D27" s="169">
        <v>4177.1400000000003</v>
      </c>
      <c r="E27" s="169">
        <f t="shared" si="0"/>
        <v>12.259999999999309</v>
      </c>
      <c r="F27" s="169">
        <v>4189.3999999999996</v>
      </c>
      <c r="G27" s="63">
        <v>3142.7</v>
      </c>
      <c r="H27" s="62"/>
    </row>
    <row r="28" spans="1:8" s="41" customFormat="1" ht="25.5">
      <c r="A28" s="96" t="s">
        <v>167</v>
      </c>
      <c r="B28" s="172" t="s">
        <v>545</v>
      </c>
      <c r="C28" s="171" t="s">
        <v>544</v>
      </c>
      <c r="D28" s="169"/>
      <c r="E28" s="169"/>
      <c r="F28" s="169">
        <v>300</v>
      </c>
      <c r="G28" s="63"/>
      <c r="H28" s="62"/>
    </row>
    <row r="29" spans="1:8" s="41" customFormat="1" ht="25.5">
      <c r="A29" s="96" t="s">
        <v>167</v>
      </c>
      <c r="B29" s="172" t="s">
        <v>504</v>
      </c>
      <c r="C29" s="171" t="s">
        <v>158</v>
      </c>
      <c r="D29" s="169">
        <v>0</v>
      </c>
      <c r="E29" s="169">
        <f t="shared" si="0"/>
        <v>0</v>
      </c>
      <c r="F29" s="169">
        <v>0</v>
      </c>
      <c r="G29" s="63"/>
      <c r="H29" s="62"/>
    </row>
    <row r="30" spans="1:8" s="41" customFormat="1" ht="25.5">
      <c r="A30" s="96" t="s">
        <v>167</v>
      </c>
      <c r="B30" s="172" t="s">
        <v>505</v>
      </c>
      <c r="C30" s="171" t="s">
        <v>159</v>
      </c>
      <c r="D30" s="169">
        <v>286.5</v>
      </c>
      <c r="E30" s="169">
        <f t="shared" si="0"/>
        <v>53.800000000000011</v>
      </c>
      <c r="F30" s="169">
        <v>340.3</v>
      </c>
      <c r="G30" s="63">
        <v>66.900000000000006</v>
      </c>
      <c r="H30" s="62"/>
    </row>
    <row r="31" spans="1:8" s="41" customFormat="1" ht="18.75">
      <c r="A31" s="96" t="s">
        <v>167</v>
      </c>
      <c r="B31" s="172" t="s">
        <v>506</v>
      </c>
      <c r="C31" s="171" t="s">
        <v>160</v>
      </c>
      <c r="D31" s="169">
        <v>0</v>
      </c>
      <c r="E31" s="169">
        <f t="shared" si="0"/>
        <v>3717.66</v>
      </c>
      <c r="F31" s="169">
        <v>3717.66</v>
      </c>
      <c r="G31" s="63"/>
      <c r="H31" s="62"/>
    </row>
    <row r="32" spans="1:8" s="1" customFormat="1" ht="18.75">
      <c r="A32" s="96" t="s">
        <v>167</v>
      </c>
      <c r="B32" s="172" t="s">
        <v>507</v>
      </c>
      <c r="C32" s="171" t="s">
        <v>155</v>
      </c>
      <c r="D32" s="174"/>
      <c r="E32" s="169">
        <f t="shared" si="0"/>
        <v>0</v>
      </c>
      <c r="F32" s="174"/>
      <c r="G32" s="57"/>
      <c r="H32" s="7"/>
    </row>
    <row r="33" spans="1:8" s="1" customFormat="1" ht="18.75">
      <c r="A33" s="167"/>
      <c r="B33" s="167"/>
      <c r="C33" s="168" t="s">
        <v>36</v>
      </c>
      <c r="D33" s="169">
        <f>D6+D25</f>
        <v>4671.5300000000007</v>
      </c>
      <c r="E33" s="169">
        <f t="shared" si="0"/>
        <v>4112.7199999999993</v>
      </c>
      <c r="F33" s="169">
        <f>F6+F25</f>
        <v>8784.25</v>
      </c>
      <c r="G33" s="54">
        <f>G6+G25</f>
        <v>3635.5</v>
      </c>
      <c r="H33" s="7"/>
    </row>
    <row r="34" spans="1:8" s="1" customFormat="1" ht="18.75" customHeight="1">
      <c r="A34" s="323"/>
      <c r="B34" s="324"/>
      <c r="C34" s="324"/>
      <c r="D34" s="324"/>
      <c r="E34" s="324"/>
      <c r="F34" s="324"/>
    </row>
    <row r="35" spans="1:8" s="35" customFormat="1" ht="39.75" customHeight="1">
      <c r="A35" s="322"/>
      <c r="B35" s="322"/>
      <c r="C35" s="322"/>
      <c r="D35" s="322"/>
      <c r="E35" s="322"/>
      <c r="F35" s="322"/>
      <c r="G35" s="52"/>
    </row>
    <row r="36" spans="1:8" s="35" customFormat="1" ht="33.6" customHeight="1">
      <c r="A36" s="321"/>
      <c r="B36" s="321"/>
      <c r="C36" s="321"/>
      <c r="D36" s="211"/>
      <c r="E36" s="211"/>
      <c r="F36"/>
    </row>
    <row r="37" spans="1:8" s="35" customFormat="1" ht="18">
      <c r="A37" s="42"/>
      <c r="B37" s="43"/>
      <c r="C37" s="43"/>
      <c r="D37" s="43"/>
      <c r="E37" s="43"/>
    </row>
    <row r="38" spans="1:8" ht="12.75" customHeight="1">
      <c r="A38" s="17"/>
      <c r="B38" s="19"/>
      <c r="C38" s="18"/>
      <c r="D38" s="18"/>
      <c r="E38" s="18"/>
      <c r="F38" s="16"/>
    </row>
    <row r="39" spans="1:8" ht="12.75" customHeight="1">
      <c r="A39" s="17"/>
      <c r="B39" s="18"/>
      <c r="C39" s="18"/>
      <c r="D39" s="18"/>
      <c r="E39" s="18"/>
      <c r="F39" s="16"/>
    </row>
    <row r="40" spans="1:8" ht="12.75" customHeight="1">
      <c r="A40" s="17"/>
      <c r="B40" s="19"/>
      <c r="C40" s="18"/>
      <c r="D40" s="18"/>
      <c r="E40" s="18"/>
      <c r="F40" s="16"/>
    </row>
    <row r="41" spans="1:8">
      <c r="A41" s="17"/>
      <c r="B41" s="18"/>
      <c r="C41" s="18"/>
      <c r="D41" s="18"/>
      <c r="E41" s="18"/>
      <c r="F41" s="16"/>
    </row>
    <row r="42" spans="1:8" ht="26.25" customHeight="1">
      <c r="A42" s="17"/>
      <c r="B42" s="20"/>
      <c r="C42" s="20"/>
      <c r="D42" s="20"/>
      <c r="E42" s="20"/>
      <c r="F42" s="20"/>
    </row>
    <row r="43" spans="1:8">
      <c r="A43" s="17"/>
    </row>
  </sheetData>
  <mergeCells count="5">
    <mergeCell ref="A2:F2"/>
    <mergeCell ref="A36:C36"/>
    <mergeCell ref="A35:F35"/>
    <mergeCell ref="A34:F34"/>
    <mergeCell ref="C1:F1"/>
  </mergeCells>
  <pageMargins left="0.62992125984251968" right="0.19685039370078741" top="0.51181102362204722" bottom="0.43307086614173229" header="0.51181102362204722" footer="0.43307086614173229"/>
  <pageSetup paperSize="9" scale="7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topLeftCell="A2" workbookViewId="0">
      <selection activeCell="K28" sqref="K28"/>
    </sheetView>
  </sheetViews>
  <sheetFormatPr defaultRowHeight="12.75"/>
  <cols>
    <col min="1" max="1" width="17.42578125" customWidth="1"/>
    <col min="2" max="2" width="35.140625" style="15" customWidth="1"/>
    <col min="3" max="3" width="54.42578125" style="21" customWidth="1"/>
    <col min="4" max="4" width="0.140625" style="21" customWidth="1"/>
    <col min="5" max="5" width="12.42578125" style="21" hidden="1" customWidth="1"/>
    <col min="6" max="6" width="13.5703125" style="15" customWidth="1"/>
    <col min="7" max="7" width="13.140625" customWidth="1"/>
    <col min="8" max="8" width="12.42578125" hidden="1" customWidth="1"/>
    <col min="10" max="10" width="11" bestFit="1" customWidth="1"/>
    <col min="258" max="258" width="17.42578125" customWidth="1"/>
    <col min="259" max="259" width="25" customWidth="1"/>
    <col min="260" max="260" width="49.85546875" customWidth="1"/>
    <col min="261" max="262" width="19.5703125" customWidth="1"/>
    <col min="263" max="263" width="13.140625" customWidth="1"/>
    <col min="514" max="514" width="17.42578125" customWidth="1"/>
    <col min="515" max="515" width="25" customWidth="1"/>
    <col min="516" max="516" width="49.85546875" customWidth="1"/>
    <col min="517" max="518" width="19.5703125" customWidth="1"/>
    <col min="519" max="519" width="13.140625" customWidth="1"/>
    <col min="770" max="770" width="17.42578125" customWidth="1"/>
    <col min="771" max="771" width="25" customWidth="1"/>
    <col min="772" max="772" width="49.85546875" customWidth="1"/>
    <col min="773" max="774" width="19.5703125" customWidth="1"/>
    <col min="775" max="775" width="13.140625" customWidth="1"/>
    <col min="1026" max="1026" width="17.42578125" customWidth="1"/>
    <col min="1027" max="1027" width="25" customWidth="1"/>
    <col min="1028" max="1028" width="49.85546875" customWidth="1"/>
    <col min="1029" max="1030" width="19.5703125" customWidth="1"/>
    <col min="1031" max="1031" width="13.140625" customWidth="1"/>
    <col min="1282" max="1282" width="17.42578125" customWidth="1"/>
    <col min="1283" max="1283" width="25" customWidth="1"/>
    <col min="1284" max="1284" width="49.85546875" customWidth="1"/>
    <col min="1285" max="1286" width="19.5703125" customWidth="1"/>
    <col min="1287" max="1287" width="13.140625" customWidth="1"/>
    <col min="1538" max="1538" width="17.42578125" customWidth="1"/>
    <col min="1539" max="1539" width="25" customWidth="1"/>
    <col min="1540" max="1540" width="49.85546875" customWidth="1"/>
    <col min="1541" max="1542" width="19.5703125" customWidth="1"/>
    <col min="1543" max="1543" width="13.140625" customWidth="1"/>
    <col min="1794" max="1794" width="17.42578125" customWidth="1"/>
    <col min="1795" max="1795" width="25" customWidth="1"/>
    <col min="1796" max="1796" width="49.85546875" customWidth="1"/>
    <col min="1797" max="1798" width="19.5703125" customWidth="1"/>
    <col min="1799" max="1799" width="13.140625" customWidth="1"/>
    <col min="2050" max="2050" width="17.42578125" customWidth="1"/>
    <col min="2051" max="2051" width="25" customWidth="1"/>
    <col min="2052" max="2052" width="49.85546875" customWidth="1"/>
    <col min="2053" max="2054" width="19.5703125" customWidth="1"/>
    <col min="2055" max="2055" width="13.140625" customWidth="1"/>
    <col min="2306" max="2306" width="17.42578125" customWidth="1"/>
    <col min="2307" max="2307" width="25" customWidth="1"/>
    <col min="2308" max="2308" width="49.85546875" customWidth="1"/>
    <col min="2309" max="2310" width="19.5703125" customWidth="1"/>
    <col min="2311" max="2311" width="13.140625" customWidth="1"/>
    <col min="2562" max="2562" width="17.42578125" customWidth="1"/>
    <col min="2563" max="2563" width="25" customWidth="1"/>
    <col min="2564" max="2564" width="49.85546875" customWidth="1"/>
    <col min="2565" max="2566" width="19.5703125" customWidth="1"/>
    <col min="2567" max="2567" width="13.140625" customWidth="1"/>
    <col min="2818" max="2818" width="17.42578125" customWidth="1"/>
    <col min="2819" max="2819" width="25" customWidth="1"/>
    <col min="2820" max="2820" width="49.85546875" customWidth="1"/>
    <col min="2821" max="2822" width="19.5703125" customWidth="1"/>
    <col min="2823" max="2823" width="13.140625" customWidth="1"/>
    <col min="3074" max="3074" width="17.42578125" customWidth="1"/>
    <col min="3075" max="3075" width="25" customWidth="1"/>
    <col min="3076" max="3076" width="49.85546875" customWidth="1"/>
    <col min="3077" max="3078" width="19.5703125" customWidth="1"/>
    <col min="3079" max="3079" width="13.140625" customWidth="1"/>
    <col min="3330" max="3330" width="17.42578125" customWidth="1"/>
    <col min="3331" max="3331" width="25" customWidth="1"/>
    <col min="3332" max="3332" width="49.85546875" customWidth="1"/>
    <col min="3333" max="3334" width="19.5703125" customWidth="1"/>
    <col min="3335" max="3335" width="13.140625" customWidth="1"/>
    <col min="3586" max="3586" width="17.42578125" customWidth="1"/>
    <col min="3587" max="3587" width="25" customWidth="1"/>
    <col min="3588" max="3588" width="49.85546875" customWidth="1"/>
    <col min="3589" max="3590" width="19.5703125" customWidth="1"/>
    <col min="3591" max="3591" width="13.140625" customWidth="1"/>
    <col min="3842" max="3842" width="17.42578125" customWidth="1"/>
    <col min="3843" max="3843" width="25" customWidth="1"/>
    <col min="3844" max="3844" width="49.85546875" customWidth="1"/>
    <col min="3845" max="3846" width="19.5703125" customWidth="1"/>
    <col min="3847" max="3847" width="13.140625" customWidth="1"/>
    <col min="4098" max="4098" width="17.42578125" customWidth="1"/>
    <col min="4099" max="4099" width="25" customWidth="1"/>
    <col min="4100" max="4100" width="49.85546875" customWidth="1"/>
    <col min="4101" max="4102" width="19.5703125" customWidth="1"/>
    <col min="4103" max="4103" width="13.140625" customWidth="1"/>
    <col min="4354" max="4354" width="17.42578125" customWidth="1"/>
    <col min="4355" max="4355" width="25" customWidth="1"/>
    <col min="4356" max="4356" width="49.85546875" customWidth="1"/>
    <col min="4357" max="4358" width="19.5703125" customWidth="1"/>
    <col min="4359" max="4359" width="13.140625" customWidth="1"/>
    <col min="4610" max="4610" width="17.42578125" customWidth="1"/>
    <col min="4611" max="4611" width="25" customWidth="1"/>
    <col min="4612" max="4612" width="49.85546875" customWidth="1"/>
    <col min="4613" max="4614" width="19.5703125" customWidth="1"/>
    <col min="4615" max="4615" width="13.140625" customWidth="1"/>
    <col min="4866" max="4866" width="17.42578125" customWidth="1"/>
    <col min="4867" max="4867" width="25" customWidth="1"/>
    <col min="4868" max="4868" width="49.85546875" customWidth="1"/>
    <col min="4869" max="4870" width="19.5703125" customWidth="1"/>
    <col min="4871" max="4871" width="13.140625" customWidth="1"/>
    <col min="5122" max="5122" width="17.42578125" customWidth="1"/>
    <col min="5123" max="5123" width="25" customWidth="1"/>
    <col min="5124" max="5124" width="49.85546875" customWidth="1"/>
    <col min="5125" max="5126" width="19.5703125" customWidth="1"/>
    <col min="5127" max="5127" width="13.140625" customWidth="1"/>
    <col min="5378" max="5378" width="17.42578125" customWidth="1"/>
    <col min="5379" max="5379" width="25" customWidth="1"/>
    <col min="5380" max="5380" width="49.85546875" customWidth="1"/>
    <col min="5381" max="5382" width="19.5703125" customWidth="1"/>
    <col min="5383" max="5383" width="13.140625" customWidth="1"/>
    <col min="5634" max="5634" width="17.42578125" customWidth="1"/>
    <col min="5635" max="5635" width="25" customWidth="1"/>
    <col min="5636" max="5636" width="49.85546875" customWidth="1"/>
    <col min="5637" max="5638" width="19.5703125" customWidth="1"/>
    <col min="5639" max="5639" width="13.140625" customWidth="1"/>
    <col min="5890" max="5890" width="17.42578125" customWidth="1"/>
    <col min="5891" max="5891" width="25" customWidth="1"/>
    <col min="5892" max="5892" width="49.85546875" customWidth="1"/>
    <col min="5893" max="5894" width="19.5703125" customWidth="1"/>
    <col min="5895" max="5895" width="13.140625" customWidth="1"/>
    <col min="6146" max="6146" width="17.42578125" customWidth="1"/>
    <col min="6147" max="6147" width="25" customWidth="1"/>
    <col min="6148" max="6148" width="49.85546875" customWidth="1"/>
    <col min="6149" max="6150" width="19.5703125" customWidth="1"/>
    <col min="6151" max="6151" width="13.140625" customWidth="1"/>
    <col min="6402" max="6402" width="17.42578125" customWidth="1"/>
    <col min="6403" max="6403" width="25" customWidth="1"/>
    <col min="6404" max="6404" width="49.85546875" customWidth="1"/>
    <col min="6405" max="6406" width="19.5703125" customWidth="1"/>
    <col min="6407" max="6407" width="13.140625" customWidth="1"/>
    <col min="6658" max="6658" width="17.42578125" customWidth="1"/>
    <col min="6659" max="6659" width="25" customWidth="1"/>
    <col min="6660" max="6660" width="49.85546875" customWidth="1"/>
    <col min="6661" max="6662" width="19.5703125" customWidth="1"/>
    <col min="6663" max="6663" width="13.140625" customWidth="1"/>
    <col min="6914" max="6914" width="17.42578125" customWidth="1"/>
    <col min="6915" max="6915" width="25" customWidth="1"/>
    <col min="6916" max="6916" width="49.85546875" customWidth="1"/>
    <col min="6917" max="6918" width="19.5703125" customWidth="1"/>
    <col min="6919" max="6919" width="13.140625" customWidth="1"/>
    <col min="7170" max="7170" width="17.42578125" customWidth="1"/>
    <col min="7171" max="7171" width="25" customWidth="1"/>
    <col min="7172" max="7172" width="49.85546875" customWidth="1"/>
    <col min="7173" max="7174" width="19.5703125" customWidth="1"/>
    <col min="7175" max="7175" width="13.140625" customWidth="1"/>
    <col min="7426" max="7426" width="17.42578125" customWidth="1"/>
    <col min="7427" max="7427" width="25" customWidth="1"/>
    <col min="7428" max="7428" width="49.85546875" customWidth="1"/>
    <col min="7429" max="7430" width="19.5703125" customWidth="1"/>
    <col min="7431" max="7431" width="13.140625" customWidth="1"/>
    <col min="7682" max="7682" width="17.42578125" customWidth="1"/>
    <col min="7683" max="7683" width="25" customWidth="1"/>
    <col min="7684" max="7684" width="49.85546875" customWidth="1"/>
    <col min="7685" max="7686" width="19.5703125" customWidth="1"/>
    <col min="7687" max="7687" width="13.140625" customWidth="1"/>
    <col min="7938" max="7938" width="17.42578125" customWidth="1"/>
    <col min="7939" max="7939" width="25" customWidth="1"/>
    <col min="7940" max="7940" width="49.85546875" customWidth="1"/>
    <col min="7941" max="7942" width="19.5703125" customWidth="1"/>
    <col min="7943" max="7943" width="13.140625" customWidth="1"/>
    <col min="8194" max="8194" width="17.42578125" customWidth="1"/>
    <col min="8195" max="8195" width="25" customWidth="1"/>
    <col min="8196" max="8196" width="49.85546875" customWidth="1"/>
    <col min="8197" max="8198" width="19.5703125" customWidth="1"/>
    <col min="8199" max="8199" width="13.140625" customWidth="1"/>
    <col min="8450" max="8450" width="17.42578125" customWidth="1"/>
    <col min="8451" max="8451" width="25" customWidth="1"/>
    <col min="8452" max="8452" width="49.85546875" customWidth="1"/>
    <col min="8453" max="8454" width="19.5703125" customWidth="1"/>
    <col min="8455" max="8455" width="13.140625" customWidth="1"/>
    <col min="8706" max="8706" width="17.42578125" customWidth="1"/>
    <col min="8707" max="8707" width="25" customWidth="1"/>
    <col min="8708" max="8708" width="49.85546875" customWidth="1"/>
    <col min="8709" max="8710" width="19.5703125" customWidth="1"/>
    <col min="8711" max="8711" width="13.140625" customWidth="1"/>
    <col min="8962" max="8962" width="17.42578125" customWidth="1"/>
    <col min="8963" max="8963" width="25" customWidth="1"/>
    <col min="8964" max="8964" width="49.85546875" customWidth="1"/>
    <col min="8965" max="8966" width="19.5703125" customWidth="1"/>
    <col min="8967" max="8967" width="13.140625" customWidth="1"/>
    <col min="9218" max="9218" width="17.42578125" customWidth="1"/>
    <col min="9219" max="9219" width="25" customWidth="1"/>
    <col min="9220" max="9220" width="49.85546875" customWidth="1"/>
    <col min="9221" max="9222" width="19.5703125" customWidth="1"/>
    <col min="9223" max="9223" width="13.140625" customWidth="1"/>
    <col min="9474" max="9474" width="17.42578125" customWidth="1"/>
    <col min="9475" max="9475" width="25" customWidth="1"/>
    <col min="9476" max="9476" width="49.85546875" customWidth="1"/>
    <col min="9477" max="9478" width="19.5703125" customWidth="1"/>
    <col min="9479" max="9479" width="13.140625" customWidth="1"/>
    <col min="9730" max="9730" width="17.42578125" customWidth="1"/>
    <col min="9731" max="9731" width="25" customWidth="1"/>
    <col min="9732" max="9732" width="49.85546875" customWidth="1"/>
    <col min="9733" max="9734" width="19.5703125" customWidth="1"/>
    <col min="9735" max="9735" width="13.140625" customWidth="1"/>
    <col min="9986" max="9986" width="17.42578125" customWidth="1"/>
    <col min="9987" max="9987" width="25" customWidth="1"/>
    <col min="9988" max="9988" width="49.85546875" customWidth="1"/>
    <col min="9989" max="9990" width="19.5703125" customWidth="1"/>
    <col min="9991" max="9991" width="13.140625" customWidth="1"/>
    <col min="10242" max="10242" width="17.42578125" customWidth="1"/>
    <col min="10243" max="10243" width="25" customWidth="1"/>
    <col min="10244" max="10244" width="49.85546875" customWidth="1"/>
    <col min="10245" max="10246" width="19.5703125" customWidth="1"/>
    <col min="10247" max="10247" width="13.140625" customWidth="1"/>
    <col min="10498" max="10498" width="17.42578125" customWidth="1"/>
    <col min="10499" max="10499" width="25" customWidth="1"/>
    <col min="10500" max="10500" width="49.85546875" customWidth="1"/>
    <col min="10501" max="10502" width="19.5703125" customWidth="1"/>
    <col min="10503" max="10503" width="13.140625" customWidth="1"/>
    <col min="10754" max="10754" width="17.42578125" customWidth="1"/>
    <col min="10755" max="10755" width="25" customWidth="1"/>
    <col min="10756" max="10756" width="49.85546875" customWidth="1"/>
    <col min="10757" max="10758" width="19.5703125" customWidth="1"/>
    <col min="10759" max="10759" width="13.140625" customWidth="1"/>
    <col min="11010" max="11010" width="17.42578125" customWidth="1"/>
    <col min="11011" max="11011" width="25" customWidth="1"/>
    <col min="11012" max="11012" width="49.85546875" customWidth="1"/>
    <col min="11013" max="11014" width="19.5703125" customWidth="1"/>
    <col min="11015" max="11015" width="13.140625" customWidth="1"/>
    <col min="11266" max="11266" width="17.42578125" customWidth="1"/>
    <col min="11267" max="11267" width="25" customWidth="1"/>
    <col min="11268" max="11268" width="49.85546875" customWidth="1"/>
    <col min="11269" max="11270" width="19.5703125" customWidth="1"/>
    <col min="11271" max="11271" width="13.140625" customWidth="1"/>
    <col min="11522" max="11522" width="17.42578125" customWidth="1"/>
    <col min="11523" max="11523" width="25" customWidth="1"/>
    <col min="11524" max="11524" width="49.85546875" customWidth="1"/>
    <col min="11525" max="11526" width="19.5703125" customWidth="1"/>
    <col min="11527" max="11527" width="13.140625" customWidth="1"/>
    <col min="11778" max="11778" width="17.42578125" customWidth="1"/>
    <col min="11779" max="11779" width="25" customWidth="1"/>
    <col min="11780" max="11780" width="49.85546875" customWidth="1"/>
    <col min="11781" max="11782" width="19.5703125" customWidth="1"/>
    <col min="11783" max="11783" width="13.140625" customWidth="1"/>
    <col min="12034" max="12034" width="17.42578125" customWidth="1"/>
    <col min="12035" max="12035" width="25" customWidth="1"/>
    <col min="12036" max="12036" width="49.85546875" customWidth="1"/>
    <col min="12037" max="12038" width="19.5703125" customWidth="1"/>
    <col min="12039" max="12039" width="13.140625" customWidth="1"/>
    <col min="12290" max="12290" width="17.42578125" customWidth="1"/>
    <col min="12291" max="12291" width="25" customWidth="1"/>
    <col min="12292" max="12292" width="49.85546875" customWidth="1"/>
    <col min="12293" max="12294" width="19.5703125" customWidth="1"/>
    <col min="12295" max="12295" width="13.140625" customWidth="1"/>
    <col min="12546" max="12546" width="17.42578125" customWidth="1"/>
    <col min="12547" max="12547" width="25" customWidth="1"/>
    <col min="12548" max="12548" width="49.85546875" customWidth="1"/>
    <col min="12549" max="12550" width="19.5703125" customWidth="1"/>
    <col min="12551" max="12551" width="13.140625" customWidth="1"/>
    <col min="12802" max="12802" width="17.42578125" customWidth="1"/>
    <col min="12803" max="12803" width="25" customWidth="1"/>
    <col min="12804" max="12804" width="49.85546875" customWidth="1"/>
    <col min="12805" max="12806" width="19.5703125" customWidth="1"/>
    <col min="12807" max="12807" width="13.140625" customWidth="1"/>
    <col min="13058" max="13058" width="17.42578125" customWidth="1"/>
    <col min="13059" max="13059" width="25" customWidth="1"/>
    <col min="13060" max="13060" width="49.85546875" customWidth="1"/>
    <col min="13061" max="13062" width="19.5703125" customWidth="1"/>
    <col min="13063" max="13063" width="13.140625" customWidth="1"/>
    <col min="13314" max="13314" width="17.42578125" customWidth="1"/>
    <col min="13315" max="13315" width="25" customWidth="1"/>
    <col min="13316" max="13316" width="49.85546875" customWidth="1"/>
    <col min="13317" max="13318" width="19.5703125" customWidth="1"/>
    <col min="13319" max="13319" width="13.140625" customWidth="1"/>
    <col min="13570" max="13570" width="17.42578125" customWidth="1"/>
    <col min="13571" max="13571" width="25" customWidth="1"/>
    <col min="13572" max="13572" width="49.85546875" customWidth="1"/>
    <col min="13573" max="13574" width="19.5703125" customWidth="1"/>
    <col min="13575" max="13575" width="13.140625" customWidth="1"/>
    <col min="13826" max="13826" width="17.42578125" customWidth="1"/>
    <col min="13827" max="13827" width="25" customWidth="1"/>
    <col min="13828" max="13828" width="49.85546875" customWidth="1"/>
    <col min="13829" max="13830" width="19.5703125" customWidth="1"/>
    <col min="13831" max="13831" width="13.140625" customWidth="1"/>
    <col min="14082" max="14082" width="17.42578125" customWidth="1"/>
    <col min="14083" max="14083" width="25" customWidth="1"/>
    <col min="14084" max="14084" width="49.85546875" customWidth="1"/>
    <col min="14085" max="14086" width="19.5703125" customWidth="1"/>
    <col min="14087" max="14087" width="13.140625" customWidth="1"/>
    <col min="14338" max="14338" width="17.42578125" customWidth="1"/>
    <col min="14339" max="14339" width="25" customWidth="1"/>
    <col min="14340" max="14340" width="49.85546875" customWidth="1"/>
    <col min="14341" max="14342" width="19.5703125" customWidth="1"/>
    <col min="14343" max="14343" width="13.140625" customWidth="1"/>
    <col min="14594" max="14594" width="17.42578125" customWidth="1"/>
    <col min="14595" max="14595" width="25" customWidth="1"/>
    <col min="14596" max="14596" width="49.85546875" customWidth="1"/>
    <col min="14597" max="14598" width="19.5703125" customWidth="1"/>
    <col min="14599" max="14599" width="13.140625" customWidth="1"/>
    <col min="14850" max="14850" width="17.42578125" customWidth="1"/>
    <col min="14851" max="14851" width="25" customWidth="1"/>
    <col min="14852" max="14852" width="49.85546875" customWidth="1"/>
    <col min="14853" max="14854" width="19.5703125" customWidth="1"/>
    <col min="14855" max="14855" width="13.140625" customWidth="1"/>
    <col min="15106" max="15106" width="17.42578125" customWidth="1"/>
    <col min="15107" max="15107" width="25" customWidth="1"/>
    <col min="15108" max="15108" width="49.85546875" customWidth="1"/>
    <col min="15109" max="15110" width="19.5703125" customWidth="1"/>
    <col min="15111" max="15111" width="13.140625" customWidth="1"/>
    <col min="15362" max="15362" width="17.42578125" customWidth="1"/>
    <col min="15363" max="15363" width="25" customWidth="1"/>
    <col min="15364" max="15364" width="49.85546875" customWidth="1"/>
    <col min="15365" max="15366" width="19.5703125" customWidth="1"/>
    <col min="15367" max="15367" width="13.140625" customWidth="1"/>
    <col min="15618" max="15618" width="17.42578125" customWidth="1"/>
    <col min="15619" max="15619" width="25" customWidth="1"/>
    <col min="15620" max="15620" width="49.85546875" customWidth="1"/>
    <col min="15621" max="15622" width="19.5703125" customWidth="1"/>
    <col min="15623" max="15623" width="13.140625" customWidth="1"/>
    <col min="15874" max="15874" width="17.42578125" customWidth="1"/>
    <col min="15875" max="15875" width="25" customWidth="1"/>
    <col min="15876" max="15876" width="49.85546875" customWidth="1"/>
    <col min="15877" max="15878" width="19.5703125" customWidth="1"/>
    <col min="15879" max="15879" width="13.140625" customWidth="1"/>
    <col min="16130" max="16130" width="17.42578125" customWidth="1"/>
    <col min="16131" max="16131" width="25" customWidth="1"/>
    <col min="16132" max="16132" width="49.85546875" customWidth="1"/>
    <col min="16133" max="16134" width="19.5703125" customWidth="1"/>
    <col min="16135" max="16135" width="13.140625" customWidth="1"/>
  </cols>
  <sheetData>
    <row r="1" spans="1:8" s="7" customFormat="1" ht="89.25" customHeight="1">
      <c r="B1" s="10"/>
      <c r="C1" s="306" t="s">
        <v>561</v>
      </c>
      <c r="D1" s="306"/>
      <c r="E1" s="306"/>
      <c r="F1" s="306"/>
      <c r="G1" s="306"/>
    </row>
    <row r="2" spans="1:8" s="1" customFormat="1" ht="43.5" customHeight="1">
      <c r="A2" s="302" t="s">
        <v>525</v>
      </c>
      <c r="B2" s="282"/>
      <c r="C2" s="282"/>
      <c r="D2" s="282"/>
      <c r="E2" s="282"/>
      <c r="F2" s="282"/>
    </row>
    <row r="3" spans="1:8" s="7" customFormat="1" ht="15.75">
      <c r="A3" s="11"/>
      <c r="B3" s="12"/>
      <c r="C3" s="13"/>
      <c r="D3" s="13"/>
      <c r="E3" s="13"/>
      <c r="F3" s="327" t="s">
        <v>149</v>
      </c>
      <c r="G3" s="327"/>
    </row>
    <row r="4" spans="1:8" s="1" customFormat="1" ht="62.45" customHeight="1">
      <c r="A4" s="325" t="s">
        <v>8</v>
      </c>
      <c r="B4" s="325" t="s">
        <v>9</v>
      </c>
      <c r="C4" s="325" t="s">
        <v>5</v>
      </c>
      <c r="D4" s="325" t="s">
        <v>370</v>
      </c>
      <c r="E4" s="325" t="s">
        <v>538</v>
      </c>
      <c r="F4" s="332" t="s">
        <v>490</v>
      </c>
      <c r="G4" s="332" t="s">
        <v>526</v>
      </c>
      <c r="H4" s="55" t="s">
        <v>196</v>
      </c>
    </row>
    <row r="5" spans="1:8" s="1" customFormat="1" ht="18.75">
      <c r="A5" s="326"/>
      <c r="B5" s="326"/>
      <c r="C5" s="326"/>
      <c r="D5" s="326"/>
      <c r="E5" s="326"/>
      <c r="F5" s="332"/>
      <c r="G5" s="332"/>
      <c r="H5" s="65" t="s">
        <v>0</v>
      </c>
    </row>
    <row r="6" spans="1:8" s="1" customFormat="1" ht="18.75">
      <c r="A6" s="96" t="s">
        <v>199</v>
      </c>
      <c r="B6" s="167" t="s">
        <v>11</v>
      </c>
      <c r="C6" s="168" t="s">
        <v>12</v>
      </c>
      <c r="D6" s="169">
        <f>D7+D17</f>
        <v>170</v>
      </c>
      <c r="E6" s="169">
        <f>F6-175</f>
        <v>68.889999999999986</v>
      </c>
      <c r="F6" s="169">
        <f>F7+F17</f>
        <v>243.89</v>
      </c>
      <c r="G6" s="169">
        <f>G7+G17</f>
        <v>245.89</v>
      </c>
      <c r="H6" s="57">
        <f>H7+H17</f>
        <v>427.4</v>
      </c>
    </row>
    <row r="7" spans="1:8" s="1" customFormat="1" ht="18.75">
      <c r="A7" s="170"/>
      <c r="B7" s="167"/>
      <c r="C7" s="171" t="s">
        <v>13</v>
      </c>
      <c r="D7" s="167">
        <f>D8+D9+D10+D12+D15</f>
        <v>152</v>
      </c>
      <c r="E7" s="169">
        <f>F7-150</f>
        <v>59.889999999999986</v>
      </c>
      <c r="F7" s="167">
        <f>F8+F9+F10+F12+F15</f>
        <v>209.89</v>
      </c>
      <c r="G7" s="167">
        <f>G8+G9+G10+G12+G15</f>
        <v>211.89</v>
      </c>
      <c r="H7" s="57">
        <f>H8+H10+H12+H9</f>
        <v>391.4</v>
      </c>
    </row>
    <row r="8" spans="1:8" s="1" customFormat="1" ht="18.75">
      <c r="A8" s="172">
        <v>182</v>
      </c>
      <c r="B8" s="173" t="s">
        <v>14</v>
      </c>
      <c r="C8" s="171" t="s">
        <v>15</v>
      </c>
      <c r="D8" s="172">
        <v>66</v>
      </c>
      <c r="E8" s="169">
        <f>F8-68</f>
        <v>39</v>
      </c>
      <c r="F8" s="172">
        <v>107</v>
      </c>
      <c r="G8" s="172">
        <v>109</v>
      </c>
      <c r="H8" s="57">
        <v>125</v>
      </c>
    </row>
    <row r="9" spans="1:8" s="1" customFormat="1" ht="25.5" hidden="1">
      <c r="A9" s="172">
        <v>182</v>
      </c>
      <c r="B9" s="173" t="s">
        <v>156</v>
      </c>
      <c r="C9" s="171" t="s">
        <v>16</v>
      </c>
      <c r="D9" s="172"/>
      <c r="E9" s="169">
        <f t="shared" ref="E9:E31" si="0">F9-D9</f>
        <v>0</v>
      </c>
      <c r="F9" s="172"/>
      <c r="G9" s="172"/>
      <c r="H9" s="57">
        <v>227.9</v>
      </c>
    </row>
    <row r="10" spans="1:8" s="39" customFormat="1" ht="21" customHeight="1">
      <c r="A10" s="167">
        <v>182</v>
      </c>
      <c r="B10" s="167" t="s">
        <v>17</v>
      </c>
      <c r="C10" s="168" t="s">
        <v>18</v>
      </c>
      <c r="D10" s="167">
        <f>D11</f>
        <v>0</v>
      </c>
      <c r="E10" s="169">
        <f t="shared" si="0"/>
        <v>0</v>
      </c>
      <c r="F10" s="167">
        <f>F11</f>
        <v>0</v>
      </c>
      <c r="G10" s="167">
        <f>G11</f>
        <v>0</v>
      </c>
      <c r="H10" s="59">
        <f>H11</f>
        <v>4</v>
      </c>
    </row>
    <row r="11" spans="1:8" s="1" customFormat="1" ht="21" customHeight="1">
      <c r="A11" s="172">
        <v>182</v>
      </c>
      <c r="B11" s="172" t="s">
        <v>19</v>
      </c>
      <c r="C11" s="171" t="s">
        <v>20</v>
      </c>
      <c r="D11" s="172">
        <v>0</v>
      </c>
      <c r="E11" s="169">
        <f t="shared" si="0"/>
        <v>0</v>
      </c>
      <c r="F11" s="172">
        <v>0</v>
      </c>
      <c r="G11" s="172">
        <v>0</v>
      </c>
      <c r="H11" s="57">
        <v>4</v>
      </c>
    </row>
    <row r="12" spans="1:8" s="39" customFormat="1" ht="21" customHeight="1">
      <c r="A12" s="167">
        <v>182</v>
      </c>
      <c r="B12" s="167" t="s">
        <v>21</v>
      </c>
      <c r="C12" s="168" t="s">
        <v>22</v>
      </c>
      <c r="D12" s="167">
        <f>D13+D14</f>
        <v>78</v>
      </c>
      <c r="E12" s="169">
        <f>F12-75</f>
        <v>27.89</v>
      </c>
      <c r="F12" s="167">
        <f>F13+F14</f>
        <v>102.89</v>
      </c>
      <c r="G12" s="167">
        <f>G13+G14</f>
        <v>102.89</v>
      </c>
      <c r="H12" s="59">
        <f>H13+H14</f>
        <v>34.5</v>
      </c>
    </row>
    <row r="13" spans="1:8" s="39" customFormat="1" ht="21" customHeight="1">
      <c r="A13" s="172">
        <v>182</v>
      </c>
      <c r="B13" s="172" t="s">
        <v>150</v>
      </c>
      <c r="C13" s="171" t="s">
        <v>197</v>
      </c>
      <c r="D13" s="167">
        <v>35</v>
      </c>
      <c r="E13" s="169">
        <f>F13-34</f>
        <v>0</v>
      </c>
      <c r="F13" s="167">
        <v>34</v>
      </c>
      <c r="G13" s="167">
        <v>34</v>
      </c>
      <c r="H13" s="59">
        <v>8.5</v>
      </c>
    </row>
    <row r="14" spans="1:8" s="1" customFormat="1" ht="21" customHeight="1">
      <c r="A14" s="172">
        <v>182</v>
      </c>
      <c r="B14" s="172" t="s">
        <v>151</v>
      </c>
      <c r="C14" s="171" t="s">
        <v>198</v>
      </c>
      <c r="D14" s="172">
        <v>43</v>
      </c>
      <c r="E14" s="169">
        <f>F14-41</f>
        <v>27.89</v>
      </c>
      <c r="F14" s="172">
        <v>68.89</v>
      </c>
      <c r="G14" s="172">
        <v>68.89</v>
      </c>
      <c r="H14" s="57">
        <v>26</v>
      </c>
    </row>
    <row r="15" spans="1:8" s="1" customFormat="1" ht="21" hidden="1" customHeight="1">
      <c r="A15" s="172">
        <v>0</v>
      </c>
      <c r="B15" s="167" t="s">
        <v>23</v>
      </c>
      <c r="C15" s="168" t="s">
        <v>24</v>
      </c>
      <c r="D15" s="167">
        <v>8</v>
      </c>
      <c r="E15" s="169">
        <v>0</v>
      </c>
      <c r="F15" s="167">
        <v>0</v>
      </c>
      <c r="G15" s="167">
        <v>0</v>
      </c>
      <c r="H15" s="57"/>
    </row>
    <row r="16" spans="1:8" s="1" customFormat="1" ht="25.5" hidden="1">
      <c r="A16" s="167">
        <v>801</v>
      </c>
      <c r="B16" s="167" t="s">
        <v>25</v>
      </c>
      <c r="C16" s="168" t="s">
        <v>26</v>
      </c>
      <c r="D16" s="172"/>
      <c r="E16" s="169">
        <f t="shared" si="0"/>
        <v>0</v>
      </c>
      <c r="F16" s="172"/>
      <c r="G16" s="172"/>
      <c r="H16" s="57"/>
    </row>
    <row r="17" spans="1:8" s="1" customFormat="1" ht="18.75">
      <c r="A17" s="172"/>
      <c r="B17" s="172"/>
      <c r="C17" s="171" t="s">
        <v>27</v>
      </c>
      <c r="D17" s="172">
        <f>D18+D21+D22</f>
        <v>18</v>
      </c>
      <c r="E17" s="169">
        <f>F17-32</f>
        <v>2</v>
      </c>
      <c r="F17" s="172">
        <v>34</v>
      </c>
      <c r="G17" s="172">
        <f>G18+G21+G22</f>
        <v>34</v>
      </c>
      <c r="H17" s="57">
        <f>H18+H21+H22</f>
        <v>36</v>
      </c>
    </row>
    <row r="18" spans="1:8" s="39" customFormat="1" ht="58.5" customHeight="1">
      <c r="A18" s="96" t="s">
        <v>167</v>
      </c>
      <c r="B18" s="167" t="s">
        <v>28</v>
      </c>
      <c r="C18" s="168" t="s">
        <v>29</v>
      </c>
      <c r="D18" s="167">
        <v>0</v>
      </c>
      <c r="E18" s="169">
        <f>F18-18</f>
        <v>0</v>
      </c>
      <c r="F18" s="167">
        <f>F19</f>
        <v>18</v>
      </c>
      <c r="G18" s="167">
        <f>G19</f>
        <v>18</v>
      </c>
      <c r="H18" s="59">
        <v>18.5</v>
      </c>
    </row>
    <row r="19" spans="1:8" s="39" customFormat="1" ht="65.25" customHeight="1">
      <c r="A19" s="96" t="s">
        <v>167</v>
      </c>
      <c r="B19" s="176" t="s">
        <v>214</v>
      </c>
      <c r="C19" s="177" t="s">
        <v>200</v>
      </c>
      <c r="D19" s="167">
        <v>0</v>
      </c>
      <c r="E19" s="169">
        <f>F19-18</f>
        <v>0</v>
      </c>
      <c r="F19" s="167">
        <v>18</v>
      </c>
      <c r="G19" s="167">
        <v>18</v>
      </c>
      <c r="H19" s="59">
        <v>18.5</v>
      </c>
    </row>
    <row r="20" spans="1:8" s="39" customFormat="1" ht="66" customHeight="1">
      <c r="A20" s="96" t="s">
        <v>167</v>
      </c>
      <c r="B20" s="176" t="s">
        <v>202</v>
      </c>
      <c r="C20" s="177" t="s">
        <v>203</v>
      </c>
      <c r="D20" s="167">
        <v>0</v>
      </c>
      <c r="E20" s="169">
        <f t="shared" si="0"/>
        <v>0</v>
      </c>
      <c r="F20" s="167">
        <v>0</v>
      </c>
      <c r="G20" s="167">
        <v>0</v>
      </c>
      <c r="H20" s="59">
        <v>18.5</v>
      </c>
    </row>
    <row r="21" spans="1:8" s="39" customFormat="1" ht="25.5">
      <c r="A21" s="172">
        <v>801</v>
      </c>
      <c r="B21" s="167" t="s">
        <v>30</v>
      </c>
      <c r="C21" s="178" t="s">
        <v>31</v>
      </c>
      <c r="D21" s="167">
        <v>18</v>
      </c>
      <c r="E21" s="169">
        <f>F21-11</f>
        <v>5</v>
      </c>
      <c r="F21" s="167">
        <v>16</v>
      </c>
      <c r="G21" s="167">
        <v>16</v>
      </c>
      <c r="H21" s="59">
        <v>9.5</v>
      </c>
    </row>
    <row r="22" spans="1:8" s="39" customFormat="1" ht="21" customHeight="1">
      <c r="A22" s="172">
        <v>801</v>
      </c>
      <c r="B22" s="167" t="s">
        <v>152</v>
      </c>
      <c r="C22" s="168" t="s">
        <v>153</v>
      </c>
      <c r="D22" s="167">
        <v>0</v>
      </c>
      <c r="E22" s="169">
        <f t="shared" si="0"/>
        <v>0</v>
      </c>
      <c r="F22" s="167">
        <v>0</v>
      </c>
      <c r="G22" s="167">
        <v>0</v>
      </c>
      <c r="H22" s="59">
        <v>8</v>
      </c>
    </row>
    <row r="23" spans="1:8" s="39" customFormat="1" ht="30" customHeight="1">
      <c r="A23" s="96" t="s">
        <v>167</v>
      </c>
      <c r="B23" s="173" t="s">
        <v>388</v>
      </c>
      <c r="C23" s="180" t="s">
        <v>206</v>
      </c>
      <c r="D23" s="167">
        <v>0</v>
      </c>
      <c r="E23" s="169">
        <f t="shared" si="0"/>
        <v>0</v>
      </c>
      <c r="F23" s="167">
        <v>0</v>
      </c>
      <c r="G23" s="167">
        <v>0</v>
      </c>
      <c r="H23" s="59">
        <v>8</v>
      </c>
    </row>
    <row r="24" spans="1:8" s="39" customFormat="1" ht="21" customHeight="1">
      <c r="A24" s="172">
        <v>801</v>
      </c>
      <c r="B24" s="167" t="s">
        <v>32</v>
      </c>
      <c r="C24" s="168" t="s">
        <v>33</v>
      </c>
      <c r="D24" s="167"/>
      <c r="E24" s="169">
        <f>F24-4322.43</f>
        <v>232.76999999999953</v>
      </c>
      <c r="F24" s="169">
        <f>F25</f>
        <v>4555.2</v>
      </c>
      <c r="G24" s="169">
        <f>G25</f>
        <v>4585.7</v>
      </c>
      <c r="H24" s="59"/>
    </row>
    <row r="25" spans="1:8" s="39" customFormat="1" ht="25.5">
      <c r="A25" s="172">
        <v>801</v>
      </c>
      <c r="B25" s="167" t="s">
        <v>34</v>
      </c>
      <c r="C25" s="168" t="s">
        <v>35</v>
      </c>
      <c r="D25" s="167">
        <f>D26+D28+D29+D30</f>
        <v>5110.4960000000001</v>
      </c>
      <c r="E25" s="169">
        <f>F25-4322.43</f>
        <v>232.76999999999953</v>
      </c>
      <c r="F25" s="169">
        <f>F26</f>
        <v>4555.2</v>
      </c>
      <c r="G25" s="169">
        <f>G26</f>
        <v>4585.7</v>
      </c>
      <c r="H25" s="59">
        <f>H26+H28+H29+H30</f>
        <v>3209.6</v>
      </c>
    </row>
    <row r="26" spans="1:8" s="41" customFormat="1" ht="25.5">
      <c r="A26" s="96" t="s">
        <v>167</v>
      </c>
      <c r="B26" s="172" t="s">
        <v>34</v>
      </c>
      <c r="C26" s="171" t="s">
        <v>35</v>
      </c>
      <c r="D26" s="167">
        <f>D27</f>
        <v>3904.06</v>
      </c>
      <c r="E26" s="169">
        <f>F26-4322.43</f>
        <v>232.76999999999953</v>
      </c>
      <c r="F26" s="169">
        <f>F27+F28+F29+F30</f>
        <v>4555.2</v>
      </c>
      <c r="G26" s="169">
        <f>G27+G28+G29+G30</f>
        <v>4585.7</v>
      </c>
      <c r="H26" s="57">
        <f>H27</f>
        <v>3142.7</v>
      </c>
    </row>
    <row r="27" spans="1:8" s="41" customFormat="1" ht="25.5">
      <c r="A27" s="172">
        <v>801</v>
      </c>
      <c r="B27" s="172" t="s">
        <v>384</v>
      </c>
      <c r="C27" s="171" t="s">
        <v>157</v>
      </c>
      <c r="D27" s="167">
        <v>3904.06</v>
      </c>
      <c r="E27" s="169">
        <f>F27-4096.83</f>
        <v>92.569999999999709</v>
      </c>
      <c r="F27" s="169">
        <v>4189.3999999999996</v>
      </c>
      <c r="G27" s="169">
        <v>4189.3999999999996</v>
      </c>
      <c r="H27" s="57">
        <v>3142.7</v>
      </c>
    </row>
    <row r="28" spans="1:8" s="41" customFormat="1" ht="25.5">
      <c r="A28" s="172">
        <v>801</v>
      </c>
      <c r="B28" s="172" t="s">
        <v>385</v>
      </c>
      <c r="C28" s="171" t="s">
        <v>158</v>
      </c>
      <c r="D28" s="183">
        <v>0</v>
      </c>
      <c r="E28" s="169">
        <f t="shared" si="0"/>
        <v>0</v>
      </c>
      <c r="F28" s="183">
        <v>0</v>
      </c>
      <c r="G28" s="183">
        <v>0</v>
      </c>
      <c r="H28" s="57"/>
    </row>
    <row r="29" spans="1:8" s="41" customFormat="1" ht="25.5">
      <c r="A29" s="96" t="s">
        <v>167</v>
      </c>
      <c r="B29" s="172" t="s">
        <v>386</v>
      </c>
      <c r="C29" s="171" t="s">
        <v>159</v>
      </c>
      <c r="D29" s="167">
        <v>192.9</v>
      </c>
      <c r="E29" s="169">
        <f>F29-225.6</f>
        <v>140.20000000000002</v>
      </c>
      <c r="F29" s="167">
        <v>365.8</v>
      </c>
      <c r="G29" s="167">
        <v>396.3</v>
      </c>
      <c r="H29" s="57">
        <v>66.900000000000006</v>
      </c>
    </row>
    <row r="30" spans="1:8" s="41" customFormat="1" ht="18.75">
      <c r="A30" s="172">
        <v>801</v>
      </c>
      <c r="B30" s="172" t="s">
        <v>387</v>
      </c>
      <c r="C30" s="171" t="s">
        <v>160</v>
      </c>
      <c r="D30" s="182">
        <v>1013.5359999999999</v>
      </c>
      <c r="E30" s="169">
        <f>F30-0</f>
        <v>0</v>
      </c>
      <c r="F30" s="167">
        <v>0</v>
      </c>
      <c r="G30" s="167">
        <v>0</v>
      </c>
      <c r="H30" s="63"/>
    </row>
    <row r="31" spans="1:8" s="39" customFormat="1" ht="18.75">
      <c r="A31" s="172">
        <v>801</v>
      </c>
      <c r="B31" s="172" t="s">
        <v>154</v>
      </c>
      <c r="C31" s="171" t="s">
        <v>155</v>
      </c>
      <c r="D31" s="167"/>
      <c r="E31" s="169">
        <f t="shared" si="0"/>
        <v>0</v>
      </c>
      <c r="F31" s="167"/>
      <c r="G31" s="167"/>
      <c r="H31" s="59"/>
    </row>
    <row r="32" spans="1:8" s="39" customFormat="1" ht="18.75">
      <c r="A32" s="96" t="s">
        <v>167</v>
      </c>
      <c r="B32" s="167"/>
      <c r="C32" s="168" t="s">
        <v>36</v>
      </c>
      <c r="D32" s="169">
        <f>D25+D6</f>
        <v>5280.4960000000001</v>
      </c>
      <c r="E32" s="169">
        <f>E6+E24</f>
        <v>301.65999999999951</v>
      </c>
      <c r="F32" s="169">
        <f>F25+F6</f>
        <v>4799.09</v>
      </c>
      <c r="G32" s="169">
        <f>G25+G6</f>
        <v>4831.59</v>
      </c>
      <c r="H32" s="59">
        <f>H25+H6</f>
        <v>3637</v>
      </c>
    </row>
    <row r="33" spans="1:10" s="1" customFormat="1" ht="32.25" customHeight="1">
      <c r="A33" s="331"/>
      <c r="B33" s="331"/>
      <c r="C33" s="331"/>
      <c r="D33" s="331"/>
      <c r="E33" s="331"/>
      <c r="F33" s="331"/>
      <c r="H33" s="53"/>
      <c r="J33" s="53"/>
    </row>
    <row r="34" spans="1:10" s="35" customFormat="1" ht="66" customHeight="1">
      <c r="A34" s="300"/>
      <c r="B34" s="329"/>
      <c r="C34" s="329"/>
      <c r="D34" s="329"/>
      <c r="E34" s="329"/>
      <c r="F34" s="330"/>
      <c r="G34" s="320"/>
    </row>
    <row r="35" spans="1:10" s="35" customFormat="1" ht="42.75" customHeight="1">
      <c r="A35" s="328"/>
      <c r="B35" s="328"/>
      <c r="C35" s="328"/>
      <c r="D35" s="328"/>
      <c r="E35" s="328"/>
      <c r="F35" s="320"/>
      <c r="G35" s="320"/>
    </row>
    <row r="36" spans="1:10" s="35" customFormat="1" ht="18">
      <c r="A36" s="42"/>
      <c r="B36" s="43"/>
      <c r="C36" s="43"/>
      <c r="D36" s="43"/>
      <c r="E36" s="43"/>
    </row>
    <row r="37" spans="1:10" s="35" customFormat="1" ht="12.75" customHeight="1">
      <c r="A37" s="42"/>
      <c r="B37" s="44"/>
      <c r="C37" s="43"/>
      <c r="D37" s="43"/>
      <c r="E37" s="43"/>
    </row>
    <row r="38" spans="1:10" s="35" customFormat="1" ht="12.75" customHeight="1">
      <c r="A38" s="42"/>
      <c r="B38" s="43"/>
      <c r="C38" s="43"/>
      <c r="D38" s="43"/>
      <c r="E38" s="43"/>
    </row>
    <row r="39" spans="1:10" s="35" customFormat="1" ht="12.75" customHeight="1">
      <c r="A39" s="42"/>
      <c r="B39" s="44"/>
      <c r="C39" s="43"/>
      <c r="D39" s="43"/>
      <c r="E39" s="43"/>
    </row>
    <row r="40" spans="1:10" s="35" customFormat="1" ht="18">
      <c r="A40" s="42"/>
      <c r="B40" s="43"/>
      <c r="C40" s="43"/>
      <c r="D40" s="43"/>
      <c r="E40" s="43"/>
    </row>
    <row r="41" spans="1:10" s="35" customFormat="1" ht="26.25" customHeight="1">
      <c r="A41" s="42"/>
      <c r="B41" s="45"/>
      <c r="C41" s="45"/>
      <c r="D41" s="45"/>
      <c r="E41" s="45"/>
      <c r="F41" s="45"/>
    </row>
    <row r="42" spans="1:10">
      <c r="A42" s="17"/>
    </row>
  </sheetData>
  <mergeCells count="13">
    <mergeCell ref="C1:G1"/>
    <mergeCell ref="A4:A5"/>
    <mergeCell ref="F3:G3"/>
    <mergeCell ref="A35:G35"/>
    <mergeCell ref="A2:F2"/>
    <mergeCell ref="B4:B5"/>
    <mergeCell ref="C4:C5"/>
    <mergeCell ref="A34:G34"/>
    <mergeCell ref="A33:F33"/>
    <mergeCell ref="F4:F5"/>
    <mergeCell ref="G4:G5"/>
    <mergeCell ref="E4:E5"/>
    <mergeCell ref="D4:D5"/>
  </mergeCells>
  <pageMargins left="0.35433070866141736" right="0.19685039370078741" top="0.19685039370078741" bottom="0.19685039370078741" header="0.15748031496062992" footer="0.15748031496062992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17"/>
  <sheetViews>
    <sheetView topLeftCell="A27" zoomScale="90" zoomScaleNormal="90" zoomScaleSheetLayoutView="100" workbookViewId="0">
      <selection sqref="A1:C1"/>
    </sheetView>
  </sheetViews>
  <sheetFormatPr defaultRowHeight="12.75"/>
  <cols>
    <col min="1" max="1" width="89" style="2" customWidth="1"/>
    <col min="2" max="2" width="13.5703125" style="9" customWidth="1"/>
    <col min="3" max="3" width="24.5703125" style="7" customWidth="1"/>
  </cols>
  <sheetData>
    <row r="1" spans="1:5" ht="92.25" customHeight="1">
      <c r="A1" s="306" t="s">
        <v>575</v>
      </c>
      <c r="B1" s="306"/>
      <c r="C1" s="306"/>
    </row>
    <row r="2" spans="1:5" ht="12" customHeight="1">
      <c r="C2" s="24"/>
    </row>
    <row r="3" spans="1:5" ht="64.5" customHeight="1">
      <c r="A3" s="281" t="s">
        <v>527</v>
      </c>
      <c r="B3" s="281"/>
      <c r="C3" s="281"/>
      <c r="D3" s="23"/>
    </row>
    <row r="4" spans="1:5" s="22" customFormat="1" ht="15.75">
      <c r="A4" s="23"/>
      <c r="B4" s="31"/>
      <c r="C4" s="124" t="s">
        <v>149</v>
      </c>
      <c r="D4" s="23"/>
      <c r="E4"/>
    </row>
    <row r="5" spans="1:5" s="48" customFormat="1" ht="72" customHeight="1">
      <c r="A5" s="56" t="s">
        <v>68</v>
      </c>
      <c r="B5" s="56" t="s">
        <v>161</v>
      </c>
      <c r="C5" s="125" t="s">
        <v>486</v>
      </c>
    </row>
    <row r="6" spans="1:5" s="48" customFormat="1" ht="18">
      <c r="A6" s="56">
        <v>1</v>
      </c>
      <c r="B6" s="126">
        <v>2</v>
      </c>
      <c r="C6" s="56">
        <v>3</v>
      </c>
    </row>
    <row r="7" spans="1:5" s="35" customFormat="1" ht="18">
      <c r="A7" s="127" t="s">
        <v>67</v>
      </c>
      <c r="B7" s="119" t="s">
        <v>74</v>
      </c>
      <c r="C7" s="184">
        <f>'Приложение 8'!I8</f>
        <v>3629.7689999999998</v>
      </c>
    </row>
    <row r="8" spans="1:5" s="35" customFormat="1" ht="25.5">
      <c r="A8" s="127" t="s">
        <v>66</v>
      </c>
      <c r="B8" s="119" t="s">
        <v>137</v>
      </c>
      <c r="C8" s="184">
        <f>'Приложение 8'!I9</f>
        <v>882.35</v>
      </c>
    </row>
    <row r="9" spans="1:5" s="35" customFormat="1" ht="18">
      <c r="A9" s="127" t="s">
        <v>57</v>
      </c>
      <c r="B9" s="119" t="s">
        <v>85</v>
      </c>
      <c r="C9" s="184">
        <f>'Приложение 8'!I85</f>
        <v>610.48</v>
      </c>
    </row>
    <row r="10" spans="1:5" s="35" customFormat="1" ht="25.5">
      <c r="A10" s="127" t="s">
        <v>64</v>
      </c>
      <c r="B10" s="119" t="s">
        <v>76</v>
      </c>
      <c r="C10" s="184">
        <f>'Приложение 8'!I27</f>
        <v>2051.9</v>
      </c>
    </row>
    <row r="11" spans="1:5" s="35" customFormat="1" ht="18">
      <c r="A11" s="127" t="s">
        <v>319</v>
      </c>
      <c r="B11" s="119" t="s">
        <v>320</v>
      </c>
      <c r="C11" s="184">
        <f>'Приложение 8'!I48</f>
        <v>10</v>
      </c>
    </row>
    <row r="12" spans="1:5" s="35" customFormat="1" ht="18">
      <c r="A12" s="127" t="s">
        <v>67</v>
      </c>
      <c r="B12" s="119" t="s">
        <v>348</v>
      </c>
      <c r="C12" s="184">
        <f>'Приложение 8'!I55</f>
        <v>685.51899999999989</v>
      </c>
    </row>
    <row r="13" spans="1:5" s="35" customFormat="1" ht="18">
      <c r="A13" s="127" t="s">
        <v>62</v>
      </c>
      <c r="B13" s="119" t="s">
        <v>77</v>
      </c>
      <c r="C13" s="184">
        <f>'Приложение 8'!I64</f>
        <v>324.39999999999998</v>
      </c>
    </row>
    <row r="14" spans="1:5" s="35" customFormat="1" ht="18">
      <c r="A14" s="127" t="s">
        <v>509</v>
      </c>
      <c r="B14" s="119" t="s">
        <v>82</v>
      </c>
      <c r="C14" s="184">
        <f>'Приложение 8'!I71</f>
        <v>10</v>
      </c>
    </row>
    <row r="15" spans="1:5" s="35" customFormat="1" ht="18">
      <c r="A15" s="127" t="s">
        <v>78</v>
      </c>
      <c r="B15" s="119" t="s">
        <v>79</v>
      </c>
      <c r="C15" s="184">
        <f>'Приложение 8'!I65</f>
        <v>324.39999999999998</v>
      </c>
    </row>
    <row r="16" spans="1:5" s="35" customFormat="1" ht="18" hidden="1">
      <c r="A16" s="127" t="s">
        <v>61</v>
      </c>
      <c r="B16" s="119" t="s">
        <v>80</v>
      </c>
      <c r="C16" s="185"/>
    </row>
    <row r="17" spans="1:3" s="35" customFormat="1" ht="18" hidden="1">
      <c r="A17" s="127" t="s">
        <v>60</v>
      </c>
      <c r="B17" s="119" t="s">
        <v>81</v>
      </c>
      <c r="C17" s="185"/>
    </row>
    <row r="18" spans="1:3" s="35" customFormat="1" ht="18" hidden="1">
      <c r="A18" s="127" t="s">
        <v>138</v>
      </c>
      <c r="B18" s="119" t="s">
        <v>139</v>
      </c>
      <c r="C18" s="185"/>
    </row>
    <row r="19" spans="1:3" s="35" customFormat="1" ht="25.5" hidden="1">
      <c r="A19" s="127" t="s">
        <v>140</v>
      </c>
      <c r="B19" s="119" t="s">
        <v>82</v>
      </c>
      <c r="C19" s="185"/>
    </row>
    <row r="20" spans="1:3" s="35" customFormat="1" ht="18" hidden="1">
      <c r="A20" s="127" t="s">
        <v>59</v>
      </c>
      <c r="B20" s="119" t="s">
        <v>83</v>
      </c>
      <c r="C20" s="185"/>
    </row>
    <row r="21" spans="1:3" s="35" customFormat="1" ht="18" hidden="1">
      <c r="A21" s="127" t="s">
        <v>58</v>
      </c>
      <c r="B21" s="119" t="s">
        <v>84</v>
      </c>
      <c r="C21" s="185" t="e">
        <f>C22</f>
        <v>#REF!</v>
      </c>
    </row>
    <row r="22" spans="1:3" s="35" customFormat="1" ht="18" hidden="1">
      <c r="A22" s="127" t="s">
        <v>57</v>
      </c>
      <c r="B22" s="119" t="s">
        <v>85</v>
      </c>
      <c r="C22" s="185" t="e">
        <f>#REF!</f>
        <v>#REF!</v>
      </c>
    </row>
    <row r="23" spans="1:3" s="35" customFormat="1" ht="18" hidden="1">
      <c r="A23" s="127" t="s">
        <v>86</v>
      </c>
      <c r="B23" s="119" t="s">
        <v>87</v>
      </c>
      <c r="C23" s="185"/>
    </row>
    <row r="24" spans="1:3" s="35" customFormat="1" ht="18" hidden="1">
      <c r="A24" s="127" t="s">
        <v>88</v>
      </c>
      <c r="B24" s="119" t="s">
        <v>89</v>
      </c>
      <c r="C24" s="185"/>
    </row>
    <row r="25" spans="1:3" s="35" customFormat="1" ht="18" hidden="1">
      <c r="A25" s="127" t="s">
        <v>90</v>
      </c>
      <c r="B25" s="119" t="s">
        <v>91</v>
      </c>
      <c r="C25" s="185"/>
    </row>
    <row r="26" spans="1:3" s="35" customFormat="1" ht="18" hidden="1">
      <c r="A26" s="127" t="s">
        <v>55</v>
      </c>
      <c r="B26" s="119" t="s">
        <v>92</v>
      </c>
      <c r="C26" s="185"/>
    </row>
    <row r="27" spans="1:3" s="35" customFormat="1" ht="18">
      <c r="A27" s="127" t="s">
        <v>366</v>
      </c>
      <c r="B27" s="119" t="s">
        <v>365</v>
      </c>
      <c r="C27" s="184">
        <f>'Приложение 8'!I84</f>
        <v>5</v>
      </c>
    </row>
    <row r="28" spans="1:3" s="35" customFormat="1" ht="18" hidden="1">
      <c r="A28" s="127" t="s">
        <v>54</v>
      </c>
      <c r="B28" s="119" t="s">
        <v>93</v>
      </c>
      <c r="C28" s="185"/>
    </row>
    <row r="29" spans="1:3" s="35" customFormat="1" ht="18" hidden="1">
      <c r="A29" s="127" t="s">
        <v>53</v>
      </c>
      <c r="B29" s="119" t="s">
        <v>94</v>
      </c>
      <c r="C29" s="185">
        <v>0</v>
      </c>
    </row>
    <row r="30" spans="1:3" s="35" customFormat="1" ht="18" hidden="1">
      <c r="A30" s="127" t="s">
        <v>52</v>
      </c>
      <c r="B30" s="119" t="s">
        <v>95</v>
      </c>
      <c r="C30" s="184">
        <f>'Приложение 8'!I85</f>
        <v>610.48</v>
      </c>
    </row>
    <row r="31" spans="1:3" s="35" customFormat="1" ht="18" hidden="1">
      <c r="A31" s="127" t="s">
        <v>51</v>
      </c>
      <c r="B31" s="119" t="s">
        <v>96</v>
      </c>
      <c r="C31" s="185"/>
    </row>
    <row r="32" spans="1:3" s="35" customFormat="1" ht="18" hidden="1">
      <c r="A32" s="127" t="s">
        <v>97</v>
      </c>
      <c r="B32" s="119" t="s">
        <v>98</v>
      </c>
      <c r="C32" s="185"/>
    </row>
    <row r="33" spans="1:3" s="35" customFormat="1" ht="18" hidden="1">
      <c r="A33" s="127" t="s">
        <v>99</v>
      </c>
      <c r="B33" s="119" t="s">
        <v>100</v>
      </c>
      <c r="C33" s="185"/>
    </row>
    <row r="34" spans="1:3" s="35" customFormat="1" ht="18">
      <c r="A34" s="127" t="s">
        <v>50</v>
      </c>
      <c r="B34" s="119" t="s">
        <v>101</v>
      </c>
      <c r="C34" s="184">
        <f>'Приложение 8'!I89</f>
        <v>610.82999999999993</v>
      </c>
    </row>
    <row r="35" spans="1:3" s="35" customFormat="1" ht="18" hidden="1">
      <c r="A35" s="127" t="s">
        <v>49</v>
      </c>
      <c r="B35" s="119" t="s">
        <v>102</v>
      </c>
      <c r="C35" s="185"/>
    </row>
    <row r="36" spans="1:3" s="35" customFormat="1" ht="18" hidden="1">
      <c r="A36" s="127" t="s">
        <v>48</v>
      </c>
      <c r="B36" s="119" t="s">
        <v>103</v>
      </c>
      <c r="C36" s="185"/>
    </row>
    <row r="37" spans="1:3" s="35" customFormat="1" ht="18" hidden="1">
      <c r="A37" s="127" t="s">
        <v>47</v>
      </c>
      <c r="B37" s="119" t="s">
        <v>104</v>
      </c>
      <c r="C37" s="185"/>
    </row>
    <row r="38" spans="1:3" s="35" customFormat="1" ht="18">
      <c r="A38" s="127" t="s">
        <v>46</v>
      </c>
      <c r="B38" s="119" t="s">
        <v>105</v>
      </c>
      <c r="C38" s="184">
        <f>'Приложение 8'!I93</f>
        <v>610.82999999999993</v>
      </c>
    </row>
    <row r="39" spans="1:3" s="35" customFormat="1" ht="18" hidden="1">
      <c r="A39" s="127" t="s">
        <v>45</v>
      </c>
      <c r="B39" s="119" t="s">
        <v>106</v>
      </c>
      <c r="C39" s="185"/>
    </row>
    <row r="40" spans="1:3" s="35" customFormat="1" ht="18">
      <c r="A40" s="127" t="s">
        <v>141</v>
      </c>
      <c r="B40" s="119" t="s">
        <v>107</v>
      </c>
      <c r="C40" s="184">
        <f>'Приложение 8'!I101</f>
        <v>869.14</v>
      </c>
    </row>
    <row r="41" spans="1:3" s="35" customFormat="1" ht="18">
      <c r="A41" s="127" t="s">
        <v>44</v>
      </c>
      <c r="B41" s="119" t="s">
        <v>108</v>
      </c>
      <c r="C41" s="184">
        <f>'Приложение 8'!I102</f>
        <v>869.14</v>
      </c>
    </row>
    <row r="42" spans="1:3" s="35" customFormat="1" ht="18" hidden="1">
      <c r="A42" s="127" t="s">
        <v>142</v>
      </c>
      <c r="B42" s="119" t="s">
        <v>109</v>
      </c>
      <c r="C42" s="185"/>
    </row>
    <row r="43" spans="1:3" s="35" customFormat="1" ht="18" hidden="1">
      <c r="A43" s="127" t="s">
        <v>42</v>
      </c>
      <c r="B43" s="119" t="s">
        <v>110</v>
      </c>
      <c r="C43" s="185"/>
    </row>
    <row r="44" spans="1:3" s="35" customFormat="1" ht="18" hidden="1">
      <c r="A44" s="127" t="s">
        <v>143</v>
      </c>
      <c r="B44" s="119" t="s">
        <v>111</v>
      </c>
      <c r="C44" s="185"/>
    </row>
    <row r="45" spans="1:3" s="35" customFormat="1" ht="18" hidden="1">
      <c r="A45" s="127" t="s">
        <v>41</v>
      </c>
      <c r="B45" s="119" t="s">
        <v>112</v>
      </c>
      <c r="C45" s="185"/>
    </row>
    <row r="46" spans="1:3" s="35" customFormat="1" ht="18" hidden="1">
      <c r="A46" s="127" t="s">
        <v>40</v>
      </c>
      <c r="B46" s="119" t="s">
        <v>113</v>
      </c>
      <c r="C46" s="185"/>
    </row>
    <row r="47" spans="1:3" s="35" customFormat="1" ht="18" hidden="1">
      <c r="A47" s="127" t="s">
        <v>39</v>
      </c>
      <c r="B47" s="119" t="s">
        <v>114</v>
      </c>
      <c r="C47" s="185"/>
    </row>
    <row r="48" spans="1:3" s="35" customFormat="1" ht="18" hidden="1">
      <c r="A48" s="127" t="s">
        <v>38</v>
      </c>
      <c r="B48" s="119" t="s">
        <v>115</v>
      </c>
      <c r="C48" s="185"/>
    </row>
    <row r="49" spans="1:3" s="35" customFormat="1" ht="18" hidden="1">
      <c r="A49" s="127" t="s">
        <v>116</v>
      </c>
      <c r="B49" s="119" t="s">
        <v>117</v>
      </c>
      <c r="C49" s="184">
        <f>'Приложение 8'!I112</f>
        <v>2745.8199999999997</v>
      </c>
    </row>
    <row r="50" spans="1:3" s="35" customFormat="1" ht="18" hidden="1">
      <c r="A50" s="127" t="s">
        <v>118</v>
      </c>
      <c r="B50" s="119" t="s">
        <v>120</v>
      </c>
      <c r="C50" s="184">
        <f>'Приложение 8'!I113</f>
        <v>1</v>
      </c>
    </row>
    <row r="51" spans="1:3" s="35" customFormat="1" ht="18" hidden="1">
      <c r="A51" s="127" t="s">
        <v>119</v>
      </c>
      <c r="B51" s="119" t="s">
        <v>120</v>
      </c>
      <c r="C51" s="185"/>
    </row>
    <row r="52" spans="1:3" s="35" customFormat="1" ht="18" hidden="1">
      <c r="A52" s="127" t="s">
        <v>121</v>
      </c>
      <c r="B52" s="119" t="s">
        <v>122</v>
      </c>
      <c r="C52" s="185"/>
    </row>
    <row r="53" spans="1:3" s="35" customFormat="1" ht="18" hidden="1">
      <c r="A53" s="127" t="s">
        <v>123</v>
      </c>
      <c r="B53" s="119" t="s">
        <v>124</v>
      </c>
      <c r="C53" s="184">
        <f>'Приложение 8'!I116</f>
        <v>2744.8199999999997</v>
      </c>
    </row>
    <row r="54" spans="1:3" s="35" customFormat="1" ht="18">
      <c r="A54" s="127" t="s">
        <v>349</v>
      </c>
      <c r="B54" s="119" t="s">
        <v>124</v>
      </c>
      <c r="C54" s="184">
        <f>'Приложение 8'!I112</f>
        <v>2745.8199999999997</v>
      </c>
    </row>
    <row r="55" spans="1:3" s="35" customFormat="1" ht="18">
      <c r="A55" s="76" t="s">
        <v>192</v>
      </c>
      <c r="B55" s="74" t="s">
        <v>207</v>
      </c>
      <c r="C55" s="186">
        <f>'Приложение 8'!I127</f>
        <v>0</v>
      </c>
    </row>
    <row r="56" spans="1:3" s="35" customFormat="1" ht="18" hidden="1">
      <c r="A56" s="127" t="s">
        <v>125</v>
      </c>
      <c r="B56" s="119" t="s">
        <v>126</v>
      </c>
      <c r="C56" s="185"/>
    </row>
    <row r="57" spans="1:3" s="35" customFormat="1" ht="18" hidden="1">
      <c r="A57" s="127" t="s">
        <v>144</v>
      </c>
      <c r="B57" s="119" t="s">
        <v>145</v>
      </c>
      <c r="C57" s="185"/>
    </row>
    <row r="58" spans="1:3" s="35" customFormat="1" ht="18" hidden="1">
      <c r="A58" s="127" t="s">
        <v>43</v>
      </c>
      <c r="B58" s="119" t="s">
        <v>127</v>
      </c>
      <c r="C58" s="185"/>
    </row>
    <row r="59" spans="1:3" s="35" customFormat="1" ht="18" hidden="1">
      <c r="A59" s="127" t="s">
        <v>128</v>
      </c>
      <c r="B59" s="119" t="s">
        <v>129</v>
      </c>
      <c r="C59" s="185"/>
    </row>
    <row r="60" spans="1:3" s="35" customFormat="1" ht="18" hidden="1">
      <c r="A60" s="127" t="s">
        <v>146</v>
      </c>
      <c r="B60" s="119" t="s">
        <v>130</v>
      </c>
      <c r="C60" s="185"/>
    </row>
    <row r="61" spans="1:3" s="35" customFormat="1" ht="25.5" hidden="1">
      <c r="A61" s="127" t="s">
        <v>147</v>
      </c>
      <c r="B61" s="119" t="s">
        <v>131</v>
      </c>
      <c r="C61" s="185"/>
    </row>
    <row r="62" spans="1:3" s="35" customFormat="1" ht="25.5" hidden="1">
      <c r="A62" s="127" t="s">
        <v>132</v>
      </c>
      <c r="B62" s="119" t="s">
        <v>133</v>
      </c>
      <c r="C62" s="185"/>
    </row>
    <row r="63" spans="1:3" s="35" customFormat="1" ht="18" hidden="1">
      <c r="A63" s="127" t="s">
        <v>134</v>
      </c>
      <c r="B63" s="119" t="s">
        <v>135</v>
      </c>
      <c r="C63" s="185"/>
    </row>
    <row r="64" spans="1:3" s="35" customFormat="1" ht="18" hidden="1">
      <c r="A64" s="127" t="s">
        <v>148</v>
      </c>
      <c r="B64" s="119" t="s">
        <v>136</v>
      </c>
      <c r="C64" s="185"/>
    </row>
    <row r="65" spans="1:3" s="35" customFormat="1" ht="18">
      <c r="A65" s="128" t="s">
        <v>37</v>
      </c>
      <c r="B65" s="120"/>
      <c r="C65" s="215">
        <f>C7+ C9+C13+C14+C27+C34+C40+C54</f>
        <v>8805.4389999999985</v>
      </c>
    </row>
    <row r="66" spans="1:3" s="35" customFormat="1" ht="18.75">
      <c r="A66" s="46"/>
      <c r="B66" s="47"/>
      <c r="C66" s="1"/>
    </row>
    <row r="67" spans="1:3" s="35" customFormat="1" ht="18.75">
      <c r="A67" s="46"/>
      <c r="B67" s="47"/>
      <c r="C67" s="1"/>
    </row>
    <row r="68" spans="1:3" s="35" customFormat="1" ht="18.75">
      <c r="A68" s="46"/>
      <c r="B68" s="47"/>
      <c r="C68" s="1"/>
    </row>
    <row r="69" spans="1:3" s="35" customFormat="1" ht="18.75">
      <c r="A69" s="46"/>
      <c r="B69" s="47"/>
      <c r="C69" s="1"/>
    </row>
    <row r="70" spans="1:3" s="35" customFormat="1" ht="18.75">
      <c r="A70" s="46"/>
      <c r="B70" s="47"/>
      <c r="C70" s="1"/>
    </row>
    <row r="71" spans="1:3" s="35" customFormat="1" ht="18.75">
      <c r="A71" s="46"/>
      <c r="B71" s="47"/>
      <c r="C71" s="1"/>
    </row>
    <row r="72" spans="1:3" s="35" customFormat="1" ht="18.75">
      <c r="A72" s="46"/>
      <c r="B72" s="47"/>
      <c r="C72" s="1"/>
    </row>
    <row r="73" spans="1:3" s="35" customFormat="1" ht="18.75">
      <c r="A73" s="46"/>
      <c r="B73" s="47"/>
      <c r="C73" s="1"/>
    </row>
    <row r="74" spans="1:3" s="35" customFormat="1" ht="18.75">
      <c r="A74" s="46"/>
      <c r="B74" s="47"/>
      <c r="C74" s="1"/>
    </row>
    <row r="75" spans="1:3" s="35" customFormat="1" ht="18.75">
      <c r="A75" s="46"/>
      <c r="B75" s="47"/>
      <c r="C75" s="1"/>
    </row>
    <row r="76" spans="1:3" s="35" customFormat="1" ht="18.75">
      <c r="A76" s="46"/>
      <c r="B76" s="47"/>
      <c r="C76" s="1"/>
    </row>
    <row r="77" spans="1:3" s="35" customFormat="1" ht="18.75">
      <c r="A77" s="46"/>
      <c r="B77" s="47"/>
      <c r="C77" s="1"/>
    </row>
    <row r="78" spans="1:3" s="35" customFormat="1" ht="18.75">
      <c r="A78" s="46"/>
      <c r="B78" s="47"/>
      <c r="C78" s="1"/>
    </row>
    <row r="79" spans="1:3" s="35" customFormat="1" ht="18.75">
      <c r="A79" s="46"/>
      <c r="B79" s="47"/>
      <c r="C79" s="1"/>
    </row>
    <row r="80" spans="1:3" s="35" customFormat="1" ht="18.75">
      <c r="A80" s="46"/>
      <c r="B80" s="47"/>
      <c r="C80" s="1"/>
    </row>
    <row r="81" spans="1:3" s="35" customFormat="1" ht="18.75">
      <c r="A81" s="46"/>
      <c r="B81" s="47"/>
      <c r="C81" s="1"/>
    </row>
    <row r="82" spans="1:3" s="35" customFormat="1" ht="18.75">
      <c r="A82" s="46"/>
      <c r="B82" s="47"/>
      <c r="C82" s="1"/>
    </row>
    <row r="83" spans="1:3" s="35" customFormat="1" ht="18.75">
      <c r="A83" s="46"/>
      <c r="B83" s="47"/>
      <c r="C83" s="1"/>
    </row>
    <row r="84" spans="1:3" s="35" customFormat="1" ht="18.75">
      <c r="A84" s="46"/>
      <c r="B84" s="47"/>
      <c r="C84" s="1"/>
    </row>
    <row r="85" spans="1:3" s="35" customFormat="1" ht="18.75">
      <c r="A85" s="46"/>
      <c r="B85" s="47"/>
      <c r="C85" s="1"/>
    </row>
    <row r="86" spans="1:3" s="35" customFormat="1" ht="18.75">
      <c r="A86" s="46"/>
      <c r="B86" s="47"/>
      <c r="C86" s="1"/>
    </row>
    <row r="87" spans="1:3" s="35" customFormat="1" ht="18.75">
      <c r="A87" s="46"/>
      <c r="B87" s="47"/>
      <c r="C87" s="1"/>
    </row>
    <row r="88" spans="1:3" s="35" customFormat="1" ht="18.75">
      <c r="A88" s="46"/>
      <c r="B88" s="47"/>
      <c r="C88" s="1"/>
    </row>
    <row r="89" spans="1:3" s="35" customFormat="1" ht="18.75">
      <c r="A89" s="46"/>
      <c r="B89" s="47"/>
      <c r="C89" s="1"/>
    </row>
    <row r="90" spans="1:3" s="35" customFormat="1" ht="18.75">
      <c r="A90" s="46"/>
      <c r="B90" s="47"/>
      <c r="C90" s="1"/>
    </row>
    <row r="91" spans="1:3" s="35" customFormat="1" ht="18.75">
      <c r="A91" s="46"/>
      <c r="B91" s="47"/>
      <c r="C91" s="1"/>
    </row>
    <row r="92" spans="1:3" s="35" customFormat="1" ht="18.75">
      <c r="A92" s="46"/>
      <c r="B92" s="47"/>
      <c r="C92" s="1"/>
    </row>
    <row r="93" spans="1:3" s="35" customFormat="1" ht="18.75">
      <c r="A93" s="46"/>
      <c r="B93" s="47"/>
      <c r="C93" s="1"/>
    </row>
    <row r="94" spans="1:3" s="35" customFormat="1" ht="18.75">
      <c r="A94" s="46"/>
      <c r="B94" s="47"/>
      <c r="C94" s="1"/>
    </row>
    <row r="95" spans="1:3">
      <c r="B95" s="32"/>
    </row>
    <row r="96" spans="1:3">
      <c r="B96" s="32"/>
    </row>
    <row r="97" spans="2:2">
      <c r="B97" s="32"/>
    </row>
    <row r="98" spans="2:2">
      <c r="B98" s="32"/>
    </row>
    <row r="99" spans="2:2">
      <c r="B99" s="32"/>
    </row>
    <row r="100" spans="2:2">
      <c r="B100" s="32"/>
    </row>
    <row r="101" spans="2:2">
      <c r="B101" s="32"/>
    </row>
    <row r="102" spans="2:2">
      <c r="B102" s="32"/>
    </row>
    <row r="103" spans="2:2">
      <c r="B103" s="32"/>
    </row>
    <row r="104" spans="2:2">
      <c r="B104" s="32"/>
    </row>
    <row r="105" spans="2:2">
      <c r="B105" s="32"/>
    </row>
    <row r="106" spans="2:2">
      <c r="B106" s="32"/>
    </row>
    <row r="107" spans="2:2">
      <c r="B107" s="32"/>
    </row>
    <row r="108" spans="2:2">
      <c r="B108" s="32"/>
    </row>
    <row r="109" spans="2:2">
      <c r="B109" s="32"/>
    </row>
    <row r="110" spans="2:2">
      <c r="B110" s="32"/>
    </row>
    <row r="111" spans="2:2">
      <c r="B111" s="32"/>
    </row>
    <row r="112" spans="2:2">
      <c r="B112" s="32"/>
    </row>
    <row r="113" spans="2:2">
      <c r="B113" s="32"/>
    </row>
    <row r="114" spans="2:2">
      <c r="B114" s="32"/>
    </row>
    <row r="115" spans="2:2">
      <c r="B115" s="32"/>
    </row>
    <row r="116" spans="2:2">
      <c r="B116" s="32"/>
    </row>
    <row r="117" spans="2:2">
      <c r="B117" s="32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21"/>
  <sheetViews>
    <sheetView workbookViewId="0">
      <selection activeCell="B1" sqref="B1:D1"/>
    </sheetView>
  </sheetViews>
  <sheetFormatPr defaultColWidth="9.140625" defaultRowHeight="12.75"/>
  <cols>
    <col min="1" max="1" width="84.5703125" style="2" customWidth="1"/>
    <col min="2" max="2" width="14" style="9" customWidth="1"/>
    <col min="3" max="3" width="17.28515625" style="7" customWidth="1"/>
    <col min="4" max="4" width="13" style="7" customWidth="1"/>
    <col min="5" max="16384" width="9.140625" style="7"/>
  </cols>
  <sheetData>
    <row r="1" spans="1:5" ht="143.25" customHeight="1">
      <c r="B1" s="334" t="s">
        <v>562</v>
      </c>
      <c r="C1" s="334"/>
      <c r="D1" s="334"/>
    </row>
    <row r="2" spans="1:5" ht="24" customHeight="1">
      <c r="C2" s="24"/>
    </row>
    <row r="3" spans="1:5" ht="64.5" customHeight="1">
      <c r="A3" s="281" t="s">
        <v>528</v>
      </c>
      <c r="B3" s="281"/>
      <c r="C3" s="281"/>
      <c r="D3" s="23"/>
    </row>
    <row r="4" spans="1:5" s="33" customFormat="1" ht="15.75">
      <c r="A4" s="23"/>
      <c r="B4" s="31"/>
      <c r="C4" s="333" t="s">
        <v>149</v>
      </c>
      <c r="D4" s="333"/>
      <c r="E4" s="7"/>
    </row>
    <row r="5" spans="1:5" s="34" customFormat="1" ht="81" customHeight="1">
      <c r="A5" s="56" t="s">
        <v>68</v>
      </c>
      <c r="B5" s="56" t="s">
        <v>161</v>
      </c>
      <c r="C5" s="56" t="s">
        <v>490</v>
      </c>
      <c r="D5" s="56" t="s">
        <v>529</v>
      </c>
    </row>
    <row r="6" spans="1:5" s="33" customFormat="1" ht="15.75">
      <c r="A6" s="56">
        <v>1</v>
      </c>
      <c r="B6" s="126">
        <v>2</v>
      </c>
      <c r="C6" s="56">
        <v>3</v>
      </c>
      <c r="D6" s="56">
        <v>4</v>
      </c>
    </row>
    <row r="7" spans="1:5" s="1" customFormat="1" ht="18.75">
      <c r="A7" s="127" t="s">
        <v>67</v>
      </c>
      <c r="B7" s="119" t="s">
        <v>74</v>
      </c>
      <c r="C7" s="230">
        <f>'Приложение 9,1'!I8</f>
        <v>2882.44</v>
      </c>
      <c r="D7" s="230">
        <f>'Приложение 9,1'!J8</f>
        <v>2775.44</v>
      </c>
    </row>
    <row r="8" spans="1:5" s="1" customFormat="1" ht="25.5">
      <c r="A8" s="127" t="s">
        <v>66</v>
      </c>
      <c r="B8" s="119" t="s">
        <v>137</v>
      </c>
      <c r="C8" s="230">
        <f>'Приложение 9,1'!I9</f>
        <v>876.75</v>
      </c>
      <c r="D8" s="230">
        <f>'Приложение 9,1'!J9</f>
        <v>876.75</v>
      </c>
    </row>
    <row r="9" spans="1:5" s="1" customFormat="1" ht="25.5">
      <c r="A9" s="127" t="s">
        <v>65</v>
      </c>
      <c r="B9" s="119" t="s">
        <v>75</v>
      </c>
      <c r="C9" s="231">
        <f>'Приложение 9'!L17</f>
        <v>0</v>
      </c>
      <c r="D9" s="231">
        <f>'Приложение 9'!M17</f>
        <v>0</v>
      </c>
    </row>
    <row r="10" spans="1:5" s="1" customFormat="1" ht="25.5">
      <c r="A10" s="127" t="s">
        <v>64</v>
      </c>
      <c r="B10" s="119" t="s">
        <v>76</v>
      </c>
      <c r="C10" s="230">
        <f>'Приложение 9,1'!I26</f>
        <v>1737.3700000000001</v>
      </c>
      <c r="D10" s="230">
        <f>'Приложение 9,1'!J26</f>
        <v>1630.3700000000001</v>
      </c>
    </row>
    <row r="11" spans="1:5" s="1" customFormat="1" ht="18.75">
      <c r="A11" s="127" t="s">
        <v>319</v>
      </c>
      <c r="B11" s="119" t="s">
        <v>320</v>
      </c>
      <c r="C11" s="230">
        <f>'Приложение 9,1'!I48</f>
        <v>10</v>
      </c>
      <c r="D11" s="230">
        <f>'Приложение 9'!M35</f>
        <v>10</v>
      </c>
    </row>
    <row r="12" spans="1:5" s="1" customFormat="1" ht="18.75">
      <c r="A12" s="127" t="s">
        <v>67</v>
      </c>
      <c r="B12" s="119" t="s">
        <v>348</v>
      </c>
      <c r="C12" s="230">
        <f>'Приложение 9,1'!I55</f>
        <v>258.32</v>
      </c>
      <c r="D12" s="230">
        <f>'Приложение 9,1'!J55</f>
        <v>258.32</v>
      </c>
    </row>
    <row r="13" spans="1:5" s="1" customFormat="1" ht="18.75">
      <c r="A13" s="127" t="s">
        <v>62</v>
      </c>
      <c r="B13" s="119" t="s">
        <v>77</v>
      </c>
      <c r="C13" s="230">
        <f>'Приложение 9,1'!I62</f>
        <v>349.9</v>
      </c>
      <c r="D13" s="230">
        <f>'Приложение 9,1'!J62</f>
        <v>380.4</v>
      </c>
    </row>
    <row r="14" spans="1:5" s="1" customFormat="1" ht="18.75">
      <c r="A14" s="127" t="s">
        <v>57</v>
      </c>
      <c r="B14" s="119" t="s">
        <v>85</v>
      </c>
      <c r="C14" s="230">
        <f>'Приложение 9,1'!I83</f>
        <v>241.26000000000002</v>
      </c>
      <c r="D14" s="230">
        <f>'Приложение 9,1'!J83</f>
        <v>241.26000000000002</v>
      </c>
    </row>
    <row r="15" spans="1:5" s="1" customFormat="1" ht="18.75">
      <c r="A15" s="127" t="s">
        <v>61</v>
      </c>
      <c r="B15" s="119" t="s">
        <v>80</v>
      </c>
      <c r="C15" s="231">
        <f>'Приложение 9,1'!I76</f>
        <v>10</v>
      </c>
      <c r="D15" s="231">
        <f>D24</f>
        <v>10</v>
      </c>
    </row>
    <row r="16" spans="1:5" s="1" customFormat="1" ht="25.5" hidden="1">
      <c r="A16" s="127" t="s">
        <v>140</v>
      </c>
      <c r="B16" s="119" t="s">
        <v>82</v>
      </c>
      <c r="C16" s="57"/>
      <c r="D16" s="57"/>
    </row>
    <row r="17" spans="1:4" s="1" customFormat="1" ht="18.75" hidden="1">
      <c r="A17" s="127" t="s">
        <v>59</v>
      </c>
      <c r="B17" s="119" t="s">
        <v>83</v>
      </c>
      <c r="C17" s="57"/>
      <c r="D17" s="57"/>
    </row>
    <row r="18" spans="1:4" s="1" customFormat="1" ht="18.75" hidden="1">
      <c r="A18" s="127" t="s">
        <v>58</v>
      </c>
      <c r="B18" s="119" t="s">
        <v>84</v>
      </c>
      <c r="C18" s="232" t="e">
        <f t="shared" ref="C18" si="0">C19+C20</f>
        <v>#REF!</v>
      </c>
      <c r="D18" s="232" t="e">
        <f t="shared" ref="D18" si="1">D19+D20</f>
        <v>#REF!</v>
      </c>
    </row>
    <row r="19" spans="1:4" s="1" customFormat="1" ht="18.75" hidden="1">
      <c r="A19" s="127" t="s">
        <v>57</v>
      </c>
      <c r="B19" s="119" t="s">
        <v>85</v>
      </c>
      <c r="C19" s="232" t="e">
        <f>#REF!</f>
        <v>#REF!</v>
      </c>
      <c r="D19" s="232" t="e">
        <f>#REF!</f>
        <v>#REF!</v>
      </c>
    </row>
    <row r="20" spans="1:4" s="1" customFormat="1" ht="18.75" hidden="1">
      <c r="A20" s="127" t="s">
        <v>56</v>
      </c>
      <c r="B20" s="119" t="s">
        <v>267</v>
      </c>
      <c r="C20" s="232" t="e">
        <f>#REF!</f>
        <v>#REF!</v>
      </c>
      <c r="D20" s="232" t="e">
        <f>#REF!</f>
        <v>#REF!</v>
      </c>
    </row>
    <row r="21" spans="1:4" s="1" customFormat="1" ht="18.75" hidden="1">
      <c r="A21" s="127" t="s">
        <v>88</v>
      </c>
      <c r="B21" s="119" t="s">
        <v>89</v>
      </c>
      <c r="C21" s="57"/>
      <c r="D21" s="57"/>
    </row>
    <row r="22" spans="1:4" s="1" customFormat="1" ht="18.75" hidden="1">
      <c r="A22" s="127" t="s">
        <v>90</v>
      </c>
      <c r="B22" s="119" t="s">
        <v>91</v>
      </c>
      <c r="C22" s="57"/>
      <c r="D22" s="57"/>
    </row>
    <row r="23" spans="1:4" s="1" customFormat="1" ht="18.75" hidden="1">
      <c r="A23" s="127" t="s">
        <v>55</v>
      </c>
      <c r="B23" s="119" t="s">
        <v>92</v>
      </c>
      <c r="C23" s="57"/>
      <c r="D23" s="57"/>
    </row>
    <row r="24" spans="1:4" s="1" customFormat="1" ht="18.75">
      <c r="A24" s="127" t="s">
        <v>396</v>
      </c>
      <c r="B24" s="119" t="s">
        <v>365</v>
      </c>
      <c r="C24" s="230">
        <f>'Приложение 9'!L52</f>
        <v>10</v>
      </c>
      <c r="D24" s="230">
        <f>'Приложение 9,1'!J76</f>
        <v>10</v>
      </c>
    </row>
    <row r="25" spans="1:4" s="1" customFormat="1" ht="18.75" hidden="1">
      <c r="A25" s="127" t="s">
        <v>398</v>
      </c>
      <c r="B25" s="119" t="s">
        <v>397</v>
      </c>
      <c r="C25" s="57"/>
      <c r="D25" s="57"/>
    </row>
    <row r="26" spans="1:4" s="1" customFormat="1" ht="18.75" hidden="1">
      <c r="A26" s="127" t="s">
        <v>53</v>
      </c>
      <c r="B26" s="119" t="s">
        <v>94</v>
      </c>
      <c r="C26" s="232"/>
      <c r="D26" s="232"/>
    </row>
    <row r="27" spans="1:4" s="1" customFormat="1" ht="18.75" hidden="1">
      <c r="A27" s="127" t="s">
        <v>52</v>
      </c>
      <c r="B27" s="119" t="s">
        <v>95</v>
      </c>
      <c r="C27" s="231">
        <f>'Приложение 9'!L56</f>
        <v>0</v>
      </c>
      <c r="D27" s="231">
        <f>'Приложение 9'!M56</f>
        <v>0</v>
      </c>
    </row>
    <row r="28" spans="1:4" s="1" customFormat="1" ht="18.75" hidden="1">
      <c r="A28" s="127" t="s">
        <v>51</v>
      </c>
      <c r="B28" s="119" t="s">
        <v>96</v>
      </c>
      <c r="C28" s="57"/>
      <c r="D28" s="57"/>
    </row>
    <row r="29" spans="1:4" s="1" customFormat="1" ht="18.75" hidden="1">
      <c r="A29" s="127" t="s">
        <v>97</v>
      </c>
      <c r="B29" s="119" t="s">
        <v>98</v>
      </c>
      <c r="C29" s="57"/>
      <c r="D29" s="57"/>
    </row>
    <row r="30" spans="1:4" s="1" customFormat="1" ht="18.75" hidden="1">
      <c r="A30" s="127" t="s">
        <v>99</v>
      </c>
      <c r="B30" s="119" t="s">
        <v>100</v>
      </c>
      <c r="C30" s="57"/>
      <c r="D30" s="57"/>
    </row>
    <row r="31" spans="1:4" s="1" customFormat="1" ht="18.75">
      <c r="A31" s="127" t="s">
        <v>50</v>
      </c>
      <c r="B31" s="119" t="s">
        <v>101</v>
      </c>
      <c r="C31" s="230">
        <f>'Приложение 9,1'!I87</f>
        <v>255.42999999999998</v>
      </c>
      <c r="D31" s="230">
        <f>D35</f>
        <v>255.42999999999998</v>
      </c>
    </row>
    <row r="32" spans="1:4" s="1" customFormat="1" ht="18.75" hidden="1">
      <c r="A32" s="127" t="s">
        <v>49</v>
      </c>
      <c r="B32" s="119" t="s">
        <v>102</v>
      </c>
      <c r="C32" s="57"/>
      <c r="D32" s="57"/>
    </row>
    <row r="33" spans="1:4" s="1" customFormat="1" ht="18.75" hidden="1">
      <c r="A33" s="127" t="s">
        <v>48</v>
      </c>
      <c r="B33" s="119" t="s">
        <v>103</v>
      </c>
      <c r="C33" s="57"/>
      <c r="D33" s="57"/>
    </row>
    <row r="34" spans="1:4" s="1" customFormat="1" ht="18.75" hidden="1">
      <c r="A34" s="127" t="s">
        <v>47</v>
      </c>
      <c r="B34" s="119" t="s">
        <v>104</v>
      </c>
      <c r="C34" s="57"/>
      <c r="D34" s="57"/>
    </row>
    <row r="35" spans="1:4" s="1" customFormat="1" ht="18.75">
      <c r="A35" s="127" t="s">
        <v>46</v>
      </c>
      <c r="B35" s="119" t="s">
        <v>105</v>
      </c>
      <c r="C35" s="230">
        <f>'Приложение 9,1'!I87</f>
        <v>255.42999999999998</v>
      </c>
      <c r="D35" s="230">
        <f>'Приложение 9,1'!J87</f>
        <v>255.42999999999998</v>
      </c>
    </row>
    <row r="36" spans="1:4" s="1" customFormat="1" ht="18.75" hidden="1">
      <c r="A36" s="127" t="s">
        <v>45</v>
      </c>
      <c r="B36" s="119" t="s">
        <v>106</v>
      </c>
      <c r="C36" s="57"/>
      <c r="D36" s="57"/>
    </row>
    <row r="37" spans="1:4" s="1" customFormat="1" ht="18.75" hidden="1">
      <c r="A37" s="127" t="s">
        <v>141</v>
      </c>
      <c r="B37" s="119" t="s">
        <v>107</v>
      </c>
      <c r="C37" s="230">
        <f>'Приложение 9,1'!I99</f>
        <v>0</v>
      </c>
      <c r="D37" s="230">
        <f>'Приложение 9,1'!J99</f>
        <v>0</v>
      </c>
    </row>
    <row r="38" spans="1:4" s="1" customFormat="1" ht="18.75" hidden="1">
      <c r="A38" s="127" t="s">
        <v>44</v>
      </c>
      <c r="B38" s="119" t="s">
        <v>108</v>
      </c>
      <c r="C38" s="230">
        <f>'Приложение 9,1'!I100</f>
        <v>0</v>
      </c>
      <c r="D38" s="230">
        <f>'Приложение 9,1'!J109</f>
        <v>0</v>
      </c>
    </row>
    <row r="39" spans="1:4" s="1" customFormat="1" ht="18.75" hidden="1">
      <c r="A39" s="127" t="s">
        <v>142</v>
      </c>
      <c r="B39" s="119" t="s">
        <v>109</v>
      </c>
      <c r="C39" s="57"/>
      <c r="D39" s="57"/>
    </row>
    <row r="40" spans="1:4" s="1" customFormat="1" ht="18.75" hidden="1">
      <c r="A40" s="127" t="s">
        <v>42</v>
      </c>
      <c r="B40" s="119" t="s">
        <v>110</v>
      </c>
      <c r="C40" s="57"/>
      <c r="D40" s="57"/>
    </row>
    <row r="41" spans="1:4" s="1" customFormat="1" ht="18.75" hidden="1">
      <c r="A41" s="127" t="s">
        <v>143</v>
      </c>
      <c r="B41" s="119" t="s">
        <v>111</v>
      </c>
      <c r="C41" s="57"/>
      <c r="D41" s="57"/>
    </row>
    <row r="42" spans="1:4" s="1" customFormat="1" ht="18.75" hidden="1">
      <c r="A42" s="127" t="s">
        <v>41</v>
      </c>
      <c r="B42" s="119" t="s">
        <v>112</v>
      </c>
      <c r="C42" s="57"/>
      <c r="D42" s="57"/>
    </row>
    <row r="43" spans="1:4" s="1" customFormat="1" ht="18.75" hidden="1">
      <c r="A43" s="127" t="s">
        <v>40</v>
      </c>
      <c r="B43" s="119" t="s">
        <v>113</v>
      </c>
      <c r="C43" s="57"/>
      <c r="D43" s="57"/>
    </row>
    <row r="44" spans="1:4" s="1" customFormat="1" ht="18.75" hidden="1">
      <c r="A44" s="127" t="s">
        <v>39</v>
      </c>
      <c r="B44" s="119" t="s">
        <v>114</v>
      </c>
      <c r="C44" s="57"/>
      <c r="D44" s="57"/>
    </row>
    <row r="45" spans="1:4" s="1" customFormat="1" ht="18.75" hidden="1">
      <c r="A45" s="127" t="s">
        <v>38</v>
      </c>
      <c r="B45" s="119" t="s">
        <v>115</v>
      </c>
      <c r="C45" s="57"/>
      <c r="D45" s="57"/>
    </row>
    <row r="46" spans="1:4" s="1" customFormat="1" ht="18.75" hidden="1">
      <c r="A46" s="127" t="s">
        <v>116</v>
      </c>
      <c r="B46" s="119" t="s">
        <v>117</v>
      </c>
      <c r="C46" s="230">
        <f>'Приложение 9'!L76</f>
        <v>0</v>
      </c>
      <c r="D46" s="230">
        <f>'Приложение 9'!M76</f>
        <v>0</v>
      </c>
    </row>
    <row r="47" spans="1:4" s="1" customFormat="1" ht="18.75" hidden="1">
      <c r="A47" s="127" t="s">
        <v>118</v>
      </c>
      <c r="B47" s="119" t="s">
        <v>120</v>
      </c>
      <c r="C47" s="231">
        <f>'Приложение 9'!L77</f>
        <v>0</v>
      </c>
      <c r="D47" s="231">
        <f>'Приложение 9'!M77</f>
        <v>0</v>
      </c>
    </row>
    <row r="48" spans="1:4" s="1" customFormat="1" ht="18.75" hidden="1">
      <c r="A48" s="127" t="s">
        <v>119</v>
      </c>
      <c r="B48" s="119" t="s">
        <v>120</v>
      </c>
      <c r="C48" s="57"/>
      <c r="D48" s="57"/>
    </row>
    <row r="49" spans="1:4" s="1" customFormat="1" ht="18.75" hidden="1">
      <c r="A49" s="127" t="s">
        <v>121</v>
      </c>
      <c r="B49" s="119" t="s">
        <v>122</v>
      </c>
      <c r="C49" s="57"/>
      <c r="D49" s="57"/>
    </row>
    <row r="50" spans="1:4" s="1" customFormat="1" ht="18.75" hidden="1">
      <c r="A50" s="127" t="s">
        <v>123</v>
      </c>
      <c r="B50" s="119" t="s">
        <v>124</v>
      </c>
      <c r="C50" s="230">
        <f>'Приложение 9'!L80</f>
        <v>0</v>
      </c>
      <c r="D50" s="230">
        <f>'Приложение 9'!M80</f>
        <v>0</v>
      </c>
    </row>
    <row r="51" spans="1:4" s="1" customFormat="1" ht="18.75">
      <c r="A51" s="127" t="s">
        <v>349</v>
      </c>
      <c r="B51" s="119" t="s">
        <v>124</v>
      </c>
      <c r="C51" s="230">
        <f>'Приложение 9,1'!I110</f>
        <v>949.23</v>
      </c>
      <c r="D51" s="230">
        <f>'Приложение 9,1'!J110</f>
        <v>947.3</v>
      </c>
    </row>
    <row r="52" spans="1:4" s="1" customFormat="1" ht="18.75">
      <c r="A52" s="76" t="s">
        <v>192</v>
      </c>
      <c r="B52" s="74" t="s">
        <v>207</v>
      </c>
      <c r="C52" s="230">
        <f>'Приложение 9,1'!I125</f>
        <v>110.83</v>
      </c>
      <c r="D52" s="230">
        <f>'Приложение 9,1'!J125</f>
        <v>221.76</v>
      </c>
    </row>
    <row r="53" spans="1:4" s="1" customFormat="1" ht="18.75" hidden="1">
      <c r="A53" s="127" t="s">
        <v>125</v>
      </c>
      <c r="B53" s="119" t="s">
        <v>126</v>
      </c>
      <c r="C53" s="57"/>
      <c r="D53" s="57"/>
    </row>
    <row r="54" spans="1:4" s="1" customFormat="1" ht="18.75" hidden="1">
      <c r="A54" s="127" t="s">
        <v>144</v>
      </c>
      <c r="B54" s="119" t="s">
        <v>145</v>
      </c>
      <c r="C54" s="57"/>
      <c r="D54" s="57"/>
    </row>
    <row r="55" spans="1:4" s="1" customFormat="1" ht="18.75" hidden="1">
      <c r="A55" s="127" t="s">
        <v>43</v>
      </c>
      <c r="B55" s="119" t="s">
        <v>127</v>
      </c>
      <c r="C55" s="57"/>
      <c r="D55" s="57"/>
    </row>
    <row r="56" spans="1:4" s="1" customFormat="1" ht="18.75" hidden="1">
      <c r="A56" s="127" t="s">
        <v>128</v>
      </c>
      <c r="B56" s="119" t="s">
        <v>129</v>
      </c>
      <c r="C56" s="57"/>
      <c r="D56" s="57"/>
    </row>
    <row r="57" spans="1:4" s="1" customFormat="1" ht="18.75" hidden="1">
      <c r="A57" s="127" t="s">
        <v>146</v>
      </c>
      <c r="B57" s="119" t="s">
        <v>130</v>
      </c>
      <c r="C57" s="57"/>
      <c r="D57" s="57"/>
    </row>
    <row r="58" spans="1:4" s="1" customFormat="1" ht="25.5" hidden="1">
      <c r="A58" s="127" t="s">
        <v>147</v>
      </c>
      <c r="B58" s="119" t="s">
        <v>131</v>
      </c>
      <c r="C58" s="57"/>
      <c r="D58" s="57"/>
    </row>
    <row r="59" spans="1:4" s="1" customFormat="1" ht="25.5" hidden="1">
      <c r="A59" s="127" t="s">
        <v>132</v>
      </c>
      <c r="B59" s="119" t="s">
        <v>133</v>
      </c>
      <c r="C59" s="57"/>
      <c r="D59" s="57"/>
    </row>
    <row r="60" spans="1:4" s="1" customFormat="1" ht="18.75" hidden="1">
      <c r="A60" s="127" t="s">
        <v>134</v>
      </c>
      <c r="B60" s="119" t="s">
        <v>135</v>
      </c>
      <c r="C60" s="57"/>
      <c r="D60" s="57"/>
    </row>
    <row r="61" spans="1:4" s="1" customFormat="1" ht="18.75" hidden="1">
      <c r="A61" s="127" t="s">
        <v>148</v>
      </c>
      <c r="B61" s="119" t="s">
        <v>136</v>
      </c>
      <c r="C61" s="57"/>
      <c r="D61" s="57"/>
    </row>
    <row r="62" spans="1:4" s="1" customFormat="1" ht="18.75">
      <c r="A62" s="128" t="s">
        <v>37</v>
      </c>
      <c r="B62" s="120"/>
      <c r="C62" s="233">
        <f>C7+C13+ C14+C24+C31+C37+C46+C52+C51</f>
        <v>4799.09</v>
      </c>
      <c r="D62" s="233">
        <f>D7+D13+ D14+D15+D31+D51+D52</f>
        <v>4831.59</v>
      </c>
    </row>
    <row r="63" spans="1:4" s="1" customFormat="1" ht="18.75">
      <c r="A63" s="45"/>
      <c r="B63" s="66"/>
    </row>
    <row r="64" spans="1:4" s="1" customFormat="1" ht="18.75">
      <c r="A64" s="45"/>
      <c r="B64" s="66"/>
    </row>
    <row r="65" spans="1:2" s="1" customFormat="1" ht="18.75">
      <c r="A65" s="45"/>
      <c r="B65" s="66"/>
    </row>
    <row r="66" spans="1:2" s="1" customFormat="1" ht="18.75">
      <c r="A66" s="45"/>
      <c r="B66" s="66"/>
    </row>
    <row r="67" spans="1:2" s="1" customFormat="1" ht="18.75">
      <c r="A67" s="45"/>
      <c r="B67" s="66"/>
    </row>
    <row r="68" spans="1:2" s="1" customFormat="1" ht="18.75">
      <c r="A68" s="45"/>
      <c r="B68" s="66"/>
    </row>
    <row r="69" spans="1:2" s="1" customFormat="1" ht="18.75">
      <c r="A69" s="67"/>
      <c r="B69" s="47"/>
    </row>
    <row r="70" spans="1:2">
      <c r="B70" s="32"/>
    </row>
    <row r="71" spans="1:2">
      <c r="B71" s="32"/>
    </row>
    <row r="72" spans="1:2">
      <c r="B72" s="32"/>
    </row>
    <row r="73" spans="1:2">
      <c r="B73" s="32"/>
    </row>
    <row r="74" spans="1:2">
      <c r="B74" s="32"/>
    </row>
    <row r="75" spans="1:2">
      <c r="B75" s="32"/>
    </row>
    <row r="76" spans="1:2">
      <c r="B76" s="32"/>
    </row>
    <row r="77" spans="1:2">
      <c r="B77" s="32"/>
    </row>
    <row r="78" spans="1:2">
      <c r="B78" s="32"/>
    </row>
    <row r="79" spans="1:2">
      <c r="B79" s="32"/>
    </row>
    <row r="80" spans="1:2">
      <c r="B80" s="32"/>
    </row>
    <row r="81" spans="2:2">
      <c r="B81" s="32"/>
    </row>
    <row r="82" spans="2:2">
      <c r="B82" s="32"/>
    </row>
    <row r="83" spans="2:2">
      <c r="B83" s="32"/>
    </row>
    <row r="84" spans="2:2">
      <c r="B84" s="32"/>
    </row>
    <row r="85" spans="2:2">
      <c r="B85" s="32"/>
    </row>
    <row r="86" spans="2:2">
      <c r="B86" s="32"/>
    </row>
    <row r="87" spans="2:2">
      <c r="B87" s="32"/>
    </row>
    <row r="88" spans="2:2">
      <c r="B88" s="32"/>
    </row>
    <row r="89" spans="2:2">
      <c r="B89" s="32"/>
    </row>
    <row r="90" spans="2:2">
      <c r="B90" s="32"/>
    </row>
    <row r="91" spans="2:2">
      <c r="B91" s="32"/>
    </row>
    <row r="92" spans="2:2">
      <c r="B92" s="32"/>
    </row>
    <row r="93" spans="2:2">
      <c r="B93" s="32"/>
    </row>
    <row r="94" spans="2:2">
      <c r="B94" s="32"/>
    </row>
    <row r="95" spans="2:2">
      <c r="B95" s="32"/>
    </row>
    <row r="96" spans="2:2">
      <c r="B96" s="32"/>
    </row>
    <row r="97" spans="2:2">
      <c r="B97" s="32"/>
    </row>
    <row r="98" spans="2:2">
      <c r="B98" s="32"/>
    </row>
    <row r="99" spans="2:2">
      <c r="B99" s="32"/>
    </row>
    <row r="100" spans="2:2">
      <c r="B100" s="32"/>
    </row>
    <row r="101" spans="2:2">
      <c r="B101" s="32"/>
    </row>
    <row r="102" spans="2:2">
      <c r="B102" s="32"/>
    </row>
    <row r="103" spans="2:2">
      <c r="B103" s="32"/>
    </row>
    <row r="104" spans="2:2">
      <c r="B104" s="32"/>
    </row>
    <row r="105" spans="2:2">
      <c r="B105" s="32"/>
    </row>
    <row r="106" spans="2:2">
      <c r="B106" s="32"/>
    </row>
    <row r="107" spans="2:2">
      <c r="B107" s="32"/>
    </row>
    <row r="108" spans="2:2">
      <c r="B108" s="32"/>
    </row>
    <row r="109" spans="2:2">
      <c r="B109" s="32"/>
    </row>
    <row r="110" spans="2:2">
      <c r="B110" s="32"/>
    </row>
    <row r="111" spans="2:2">
      <c r="B111" s="32"/>
    </row>
    <row r="112" spans="2:2">
      <c r="B112" s="32"/>
    </row>
    <row r="113" spans="2:2">
      <c r="B113" s="32"/>
    </row>
    <row r="114" spans="2:2">
      <c r="B114" s="32"/>
    </row>
    <row r="115" spans="2:2">
      <c r="B115" s="32"/>
    </row>
    <row r="116" spans="2:2">
      <c r="B116" s="32"/>
    </row>
    <row r="117" spans="2:2">
      <c r="B117" s="32"/>
    </row>
    <row r="118" spans="2:2">
      <c r="B118" s="32"/>
    </row>
    <row r="119" spans="2:2">
      <c r="B119" s="32"/>
    </row>
    <row r="120" spans="2:2">
      <c r="B120" s="32"/>
    </row>
    <row r="121" spans="2:2">
      <c r="B121" s="32"/>
    </row>
  </sheetData>
  <mergeCells count="3">
    <mergeCell ref="A3:C3"/>
    <mergeCell ref="C4:D4"/>
    <mergeCell ref="B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36"/>
  <sheetViews>
    <sheetView topLeftCell="A119" workbookViewId="0">
      <selection activeCell="L59" sqref="L59"/>
    </sheetView>
  </sheetViews>
  <sheetFormatPr defaultColWidth="36" defaultRowHeight="12.75"/>
  <cols>
    <col min="1" max="1" width="57.7109375" style="25" customWidth="1"/>
    <col min="2" max="2" width="8.42578125" style="25" customWidth="1"/>
    <col min="3" max="3" width="7.42578125" style="27" customWidth="1"/>
    <col min="4" max="4" width="5.7109375" style="27" customWidth="1"/>
    <col min="5" max="5" width="16.42578125" style="27" customWidth="1"/>
    <col min="6" max="6" width="9.7109375" style="27" customWidth="1"/>
    <col min="7" max="7" width="16.140625" style="105" hidden="1" customWidth="1"/>
    <col min="8" max="8" width="15.85546875" style="105" hidden="1" customWidth="1"/>
    <col min="9" max="9" width="14.42578125" style="106" customWidth="1"/>
    <col min="10" max="10" width="9.140625" style="28" hidden="1" customWidth="1"/>
    <col min="11" max="254" width="9.140625" style="28" customWidth="1"/>
    <col min="255" max="255" width="3.5703125" style="28" customWidth="1"/>
    <col min="256" max="16384" width="36" style="28"/>
  </cols>
  <sheetData>
    <row r="1" spans="1:15" ht="159.75" customHeight="1">
      <c r="A1" s="2"/>
      <c r="B1" s="2"/>
      <c r="C1" s="2"/>
      <c r="F1" s="306" t="s">
        <v>576</v>
      </c>
      <c r="G1" s="306"/>
      <c r="H1" s="306"/>
      <c r="I1" s="306"/>
      <c r="J1" s="306"/>
      <c r="K1" s="223"/>
      <c r="L1" s="335"/>
      <c r="M1" s="335"/>
    </row>
    <row r="2" spans="1:15" ht="16.5" hidden="1" customHeight="1">
      <c r="B2" s="26"/>
      <c r="G2" s="84"/>
      <c r="H2" s="84"/>
      <c r="I2" s="84"/>
    </row>
    <row r="3" spans="1:15" s="30" customFormat="1" ht="47.25" customHeight="1">
      <c r="A3" s="281" t="s">
        <v>530</v>
      </c>
      <c r="B3" s="281"/>
      <c r="C3" s="281"/>
      <c r="D3" s="281"/>
      <c r="E3" s="281"/>
      <c r="F3" s="281"/>
      <c r="G3" s="35"/>
      <c r="H3" s="35"/>
      <c r="I3" s="85"/>
    </row>
    <row r="4" spans="1:15" s="29" customFormat="1" ht="15.75">
      <c r="A4" s="86"/>
      <c r="B4" s="86"/>
      <c r="C4" s="86"/>
      <c r="D4" s="86"/>
      <c r="E4" s="87"/>
      <c r="F4" s="88"/>
      <c r="G4" s="88"/>
      <c r="H4" s="88"/>
      <c r="I4" s="129" t="s">
        <v>309</v>
      </c>
    </row>
    <row r="5" spans="1:15" s="50" customFormat="1" ht="81.75" customHeight="1">
      <c r="A5" s="176" t="s">
        <v>69</v>
      </c>
      <c r="B5" s="176"/>
      <c r="C5" s="175" t="s">
        <v>162</v>
      </c>
      <c r="D5" s="175" t="s">
        <v>163</v>
      </c>
      <c r="E5" s="175" t="s">
        <v>164</v>
      </c>
      <c r="F5" s="175" t="s">
        <v>165</v>
      </c>
      <c r="G5" s="188" t="s">
        <v>539</v>
      </c>
      <c r="H5" s="188" t="s">
        <v>343</v>
      </c>
      <c r="I5" s="188" t="s">
        <v>531</v>
      </c>
    </row>
    <row r="6" spans="1:15" s="49" customFormat="1">
      <c r="A6" s="172">
        <v>1</v>
      </c>
      <c r="B6" s="172">
        <v>2</v>
      </c>
      <c r="C6" s="175" t="s">
        <v>70</v>
      </c>
      <c r="D6" s="175" t="s">
        <v>71</v>
      </c>
      <c r="E6" s="175" t="s">
        <v>72</v>
      </c>
      <c r="F6" s="175" t="s">
        <v>73</v>
      </c>
      <c r="G6" s="188"/>
      <c r="H6" s="188"/>
      <c r="I6" s="189">
        <v>7</v>
      </c>
    </row>
    <row r="7" spans="1:15" s="49" customFormat="1">
      <c r="A7" s="167" t="s">
        <v>426</v>
      </c>
      <c r="B7" s="172"/>
      <c r="C7" s="175"/>
      <c r="D7" s="175"/>
      <c r="E7" s="175"/>
      <c r="F7" s="175"/>
      <c r="G7" s="188"/>
      <c r="H7" s="188"/>
      <c r="I7" s="189"/>
    </row>
    <row r="8" spans="1:15" s="29" customFormat="1">
      <c r="A8" s="190" t="s">
        <v>166</v>
      </c>
      <c r="B8" s="191" t="s">
        <v>167</v>
      </c>
      <c r="C8" s="191" t="s">
        <v>168</v>
      </c>
      <c r="D8" s="191"/>
      <c r="E8" s="191"/>
      <c r="F8" s="192"/>
      <c r="G8" s="194">
        <f>G9+G26+G42+G48+G55</f>
        <v>2799.4900000000002</v>
      </c>
      <c r="H8" s="194">
        <f>I8-G8</f>
        <v>830.27899999999954</v>
      </c>
      <c r="I8" s="194">
        <f>I9+I26+I48+I55</f>
        <v>3629.7689999999998</v>
      </c>
      <c r="L8" s="29" t="s">
        <v>570</v>
      </c>
      <c r="O8" s="29">
        <v>2265.17</v>
      </c>
    </row>
    <row r="9" spans="1:15" s="29" customFormat="1" ht="34.5" customHeight="1">
      <c r="A9" s="190" t="s">
        <v>169</v>
      </c>
      <c r="B9" s="175" t="s">
        <v>167</v>
      </c>
      <c r="C9" s="175" t="s">
        <v>168</v>
      </c>
      <c r="D9" s="175" t="s">
        <v>170</v>
      </c>
      <c r="E9" s="175"/>
      <c r="F9" s="187"/>
      <c r="G9" s="166">
        <f>G12</f>
        <v>843.02</v>
      </c>
      <c r="H9" s="194">
        <f>I9-G9</f>
        <v>39.330000000000041</v>
      </c>
      <c r="I9" s="166">
        <f>I23+I24+I25</f>
        <v>882.35</v>
      </c>
    </row>
    <row r="10" spans="1:15" s="29" customFormat="1" ht="50.25" customHeight="1">
      <c r="A10" s="95" t="s">
        <v>355</v>
      </c>
      <c r="B10" s="97" t="s">
        <v>167</v>
      </c>
      <c r="C10" s="97" t="s">
        <v>168</v>
      </c>
      <c r="D10" s="97" t="s">
        <v>170</v>
      </c>
      <c r="E10" s="97" t="s">
        <v>346</v>
      </c>
      <c r="F10" s="97"/>
      <c r="G10" s="166">
        <f>G11</f>
        <v>1018.42</v>
      </c>
      <c r="H10" s="194">
        <f t="shared" ref="H10:H117" si="0">I10-G10</f>
        <v>-136.06999999999994</v>
      </c>
      <c r="I10" s="166">
        <f>I11</f>
        <v>882.35</v>
      </c>
    </row>
    <row r="11" spans="1:15" s="29" customFormat="1" ht="17.25" customHeight="1">
      <c r="A11" s="95" t="s">
        <v>173</v>
      </c>
      <c r="B11" s="97" t="s">
        <v>167</v>
      </c>
      <c r="C11" s="97" t="s">
        <v>168</v>
      </c>
      <c r="D11" s="97" t="s">
        <v>170</v>
      </c>
      <c r="E11" s="97" t="s">
        <v>346</v>
      </c>
      <c r="F11" s="97"/>
      <c r="G11" s="166">
        <f>G13+G14</f>
        <v>1018.42</v>
      </c>
      <c r="H11" s="194">
        <f t="shared" si="0"/>
        <v>-136.06999999999994</v>
      </c>
      <c r="I11" s="166">
        <f>I13+I14</f>
        <v>882.35</v>
      </c>
    </row>
    <row r="12" spans="1:15" s="226" customFormat="1">
      <c r="A12" s="95" t="s">
        <v>427</v>
      </c>
      <c r="B12" s="97" t="s">
        <v>167</v>
      </c>
      <c r="C12" s="97" t="s">
        <v>168</v>
      </c>
      <c r="D12" s="97" t="s">
        <v>170</v>
      </c>
      <c r="E12" s="97" t="s">
        <v>473</v>
      </c>
      <c r="F12" s="97"/>
      <c r="G12" s="166">
        <f>G13</f>
        <v>843.02</v>
      </c>
      <c r="H12" s="194">
        <f t="shared" si="0"/>
        <v>39.330000000000041</v>
      </c>
      <c r="I12" s="166">
        <f>I13</f>
        <v>882.35</v>
      </c>
    </row>
    <row r="13" spans="1:15" s="29" customFormat="1">
      <c r="A13" s="95" t="s">
        <v>428</v>
      </c>
      <c r="B13" s="97" t="s">
        <v>167</v>
      </c>
      <c r="C13" s="97" t="s">
        <v>168</v>
      </c>
      <c r="D13" s="97" t="s">
        <v>170</v>
      </c>
      <c r="E13" s="97" t="s">
        <v>473</v>
      </c>
      <c r="F13" s="97"/>
      <c r="G13" s="166">
        <f>G21</f>
        <v>843.02</v>
      </c>
      <c r="H13" s="194">
        <f t="shared" si="0"/>
        <v>39.330000000000041</v>
      </c>
      <c r="I13" s="166">
        <f>I21</f>
        <v>882.35</v>
      </c>
      <c r="M13" s="28"/>
    </row>
    <row r="14" spans="1:15" s="29" customFormat="1">
      <c r="A14" s="95" t="s">
        <v>428</v>
      </c>
      <c r="B14" s="97" t="s">
        <v>167</v>
      </c>
      <c r="C14" s="97" t="s">
        <v>168</v>
      </c>
      <c r="D14" s="97" t="s">
        <v>170</v>
      </c>
      <c r="E14" s="97" t="s">
        <v>408</v>
      </c>
      <c r="F14" s="97"/>
      <c r="G14" s="166">
        <v>175.4</v>
      </c>
      <c r="H14" s="194">
        <f t="shared" si="0"/>
        <v>-175.4</v>
      </c>
      <c r="I14" s="166"/>
      <c r="M14" s="28"/>
    </row>
    <row r="15" spans="1:15" s="51" customFormat="1" ht="38.25" hidden="1">
      <c r="A15" s="93" t="s">
        <v>65</v>
      </c>
      <c r="B15" s="97" t="s">
        <v>167</v>
      </c>
      <c r="C15" s="94" t="s">
        <v>174</v>
      </c>
      <c r="D15" s="94" t="s">
        <v>175</v>
      </c>
      <c r="E15" s="94"/>
      <c r="F15" s="94"/>
      <c r="G15" s="166">
        <f>G16</f>
        <v>0</v>
      </c>
      <c r="H15" s="194">
        <f t="shared" si="0"/>
        <v>0</v>
      </c>
      <c r="I15" s="166">
        <f>I16</f>
        <v>0</v>
      </c>
      <c r="J15" s="29"/>
      <c r="K15" s="29"/>
    </row>
    <row r="16" spans="1:15" s="51" customFormat="1" ht="42.75" hidden="1" customHeight="1">
      <c r="A16" s="93" t="s">
        <v>357</v>
      </c>
      <c r="B16" s="97" t="s">
        <v>167</v>
      </c>
      <c r="C16" s="96" t="s">
        <v>168</v>
      </c>
      <c r="D16" s="96" t="s">
        <v>175</v>
      </c>
      <c r="E16" s="97" t="s">
        <v>270</v>
      </c>
      <c r="F16" s="75" t="s">
        <v>269</v>
      </c>
      <c r="G16" s="166">
        <f>G17</f>
        <v>0</v>
      </c>
      <c r="H16" s="194">
        <f t="shared" si="0"/>
        <v>0</v>
      </c>
      <c r="I16" s="166">
        <f>I17</f>
        <v>0</v>
      </c>
      <c r="J16" s="29"/>
      <c r="K16" s="29"/>
    </row>
    <row r="17" spans="1:11" s="51" customFormat="1" ht="30" hidden="1" customHeight="1">
      <c r="A17" s="95" t="s">
        <v>358</v>
      </c>
      <c r="B17" s="97" t="s">
        <v>167</v>
      </c>
      <c r="C17" s="96" t="s">
        <v>168</v>
      </c>
      <c r="D17" s="96" t="s">
        <v>175</v>
      </c>
      <c r="E17" s="97" t="s">
        <v>279</v>
      </c>
      <c r="F17" s="75"/>
      <c r="G17" s="166">
        <f>G18</f>
        <v>0</v>
      </c>
      <c r="H17" s="194">
        <f t="shared" si="0"/>
        <v>0</v>
      </c>
      <c r="I17" s="166">
        <f>I18</f>
        <v>0</v>
      </c>
      <c r="J17" s="29"/>
      <c r="K17" s="29"/>
    </row>
    <row r="18" spans="1:11" s="51" customFormat="1" ht="40.5" hidden="1" customHeight="1">
      <c r="A18" s="95" t="s">
        <v>359</v>
      </c>
      <c r="B18" s="97" t="s">
        <v>167</v>
      </c>
      <c r="C18" s="96" t="s">
        <v>168</v>
      </c>
      <c r="D18" s="96" t="s">
        <v>175</v>
      </c>
      <c r="E18" s="97" t="s">
        <v>279</v>
      </c>
      <c r="F18" s="75"/>
      <c r="G18" s="166">
        <f>G19+G20</f>
        <v>0</v>
      </c>
      <c r="H18" s="194">
        <f t="shared" si="0"/>
        <v>0</v>
      </c>
      <c r="I18" s="166">
        <f>I19+I20</f>
        <v>0</v>
      </c>
      <c r="J18" s="29"/>
      <c r="K18" s="29"/>
    </row>
    <row r="19" spans="1:11" s="51" customFormat="1" ht="40.5" hidden="1" customHeight="1">
      <c r="A19" s="95" t="s">
        <v>280</v>
      </c>
      <c r="B19" s="97" t="s">
        <v>167</v>
      </c>
      <c r="C19" s="96" t="s">
        <v>168</v>
      </c>
      <c r="D19" s="96" t="s">
        <v>175</v>
      </c>
      <c r="E19" s="97" t="s">
        <v>307</v>
      </c>
      <c r="F19" s="75" t="s">
        <v>172</v>
      </c>
      <c r="G19" s="166">
        <v>0</v>
      </c>
      <c r="H19" s="194">
        <f t="shared" si="0"/>
        <v>0</v>
      </c>
      <c r="I19" s="166">
        <v>0</v>
      </c>
      <c r="J19" s="29"/>
      <c r="K19" s="29"/>
    </row>
    <row r="20" spans="1:11" s="51" customFormat="1" ht="40.5" hidden="1" customHeight="1">
      <c r="A20" s="95" t="s">
        <v>308</v>
      </c>
      <c r="B20" s="97" t="s">
        <v>167</v>
      </c>
      <c r="C20" s="96" t="s">
        <v>168</v>
      </c>
      <c r="D20" s="96" t="s">
        <v>175</v>
      </c>
      <c r="E20" s="97" t="s">
        <v>307</v>
      </c>
      <c r="F20" s="75" t="s">
        <v>271</v>
      </c>
      <c r="G20" s="166">
        <v>0</v>
      </c>
      <c r="H20" s="194">
        <f t="shared" si="0"/>
        <v>0</v>
      </c>
      <c r="I20" s="166">
        <v>0</v>
      </c>
      <c r="J20" s="29"/>
      <c r="K20" s="29"/>
    </row>
    <row r="21" spans="1:11" s="51" customFormat="1" ht="40.5" customHeight="1">
      <c r="A21" s="95" t="s">
        <v>429</v>
      </c>
      <c r="B21" s="97" t="s">
        <v>167</v>
      </c>
      <c r="C21" s="96" t="s">
        <v>168</v>
      </c>
      <c r="D21" s="96" t="s">
        <v>170</v>
      </c>
      <c r="E21" s="97" t="s">
        <v>422</v>
      </c>
      <c r="F21" s="75"/>
      <c r="G21" s="166">
        <f>G22</f>
        <v>843.02</v>
      </c>
      <c r="H21" s="194">
        <f t="shared" ref="H21:H26" si="1">I21-G21</f>
        <v>39.330000000000041</v>
      </c>
      <c r="I21" s="166">
        <f>I22</f>
        <v>882.35</v>
      </c>
      <c r="J21" s="29"/>
      <c r="K21" s="29"/>
    </row>
    <row r="22" spans="1:11" s="51" customFormat="1" ht="40.5" customHeight="1">
      <c r="A22" s="73" t="s">
        <v>430</v>
      </c>
      <c r="B22" s="97" t="s">
        <v>167</v>
      </c>
      <c r="C22" s="96" t="s">
        <v>168</v>
      </c>
      <c r="D22" s="96" t="s">
        <v>170</v>
      </c>
      <c r="E22" s="97" t="s">
        <v>408</v>
      </c>
      <c r="F22" s="75"/>
      <c r="G22" s="166">
        <f>G23+G24+G25</f>
        <v>843.02</v>
      </c>
      <c r="H22" s="194">
        <f t="shared" si="1"/>
        <v>39.330000000000041</v>
      </c>
      <c r="I22" s="166">
        <f>I23+I24+I25</f>
        <v>882.35</v>
      </c>
      <c r="J22" s="29"/>
      <c r="K22" s="29"/>
    </row>
    <row r="23" spans="1:11" s="51" customFormat="1" ht="40.5" customHeight="1">
      <c r="A23" s="73" t="s">
        <v>280</v>
      </c>
      <c r="B23" s="97" t="s">
        <v>167</v>
      </c>
      <c r="C23" s="96" t="s">
        <v>168</v>
      </c>
      <c r="D23" s="96" t="s">
        <v>170</v>
      </c>
      <c r="E23" s="97" t="s">
        <v>408</v>
      </c>
      <c r="F23" s="75" t="s">
        <v>172</v>
      </c>
      <c r="G23" s="166">
        <v>647.48</v>
      </c>
      <c r="H23" s="194">
        <f t="shared" si="1"/>
        <v>25.909999999999968</v>
      </c>
      <c r="I23" s="166">
        <v>673.39</v>
      </c>
      <c r="J23" s="29"/>
      <c r="K23" s="29"/>
    </row>
    <row r="24" spans="1:11" s="51" customFormat="1" ht="40.5" customHeight="1">
      <c r="A24" s="73" t="s">
        <v>281</v>
      </c>
      <c r="B24" s="97" t="s">
        <v>167</v>
      </c>
      <c r="C24" s="96" t="s">
        <v>168</v>
      </c>
      <c r="D24" s="96" t="s">
        <v>170</v>
      </c>
      <c r="E24" s="97" t="s">
        <v>408</v>
      </c>
      <c r="F24" s="75" t="s">
        <v>271</v>
      </c>
      <c r="G24" s="166">
        <v>195.54</v>
      </c>
      <c r="H24" s="194">
        <f t="shared" si="1"/>
        <v>7.8200000000000216</v>
      </c>
      <c r="I24" s="166">
        <v>203.36</v>
      </c>
      <c r="J24" s="29"/>
      <c r="K24" s="29"/>
    </row>
    <row r="25" spans="1:11" s="51" customFormat="1" ht="40.5" customHeight="1">
      <c r="A25" s="73" t="s">
        <v>285</v>
      </c>
      <c r="B25" s="97" t="s">
        <v>167</v>
      </c>
      <c r="C25" s="96" t="s">
        <v>168</v>
      </c>
      <c r="D25" s="96" t="s">
        <v>170</v>
      </c>
      <c r="E25" s="97" t="s">
        <v>408</v>
      </c>
      <c r="F25" s="75" t="s">
        <v>176</v>
      </c>
      <c r="G25" s="166">
        <v>0</v>
      </c>
      <c r="H25" s="194">
        <f t="shared" si="1"/>
        <v>5.6</v>
      </c>
      <c r="I25" s="166">
        <v>5.6</v>
      </c>
      <c r="J25" s="29"/>
      <c r="K25" s="29"/>
    </row>
    <row r="26" spans="1:11" s="51" customFormat="1" ht="40.5" customHeight="1">
      <c r="A26" s="218" t="s">
        <v>433</v>
      </c>
      <c r="B26" s="97" t="s">
        <v>167</v>
      </c>
      <c r="C26" s="96" t="s">
        <v>168</v>
      </c>
      <c r="D26" s="96" t="s">
        <v>177</v>
      </c>
      <c r="E26" s="97"/>
      <c r="F26" s="75"/>
      <c r="G26" s="166">
        <f>G29</f>
        <v>1690.1499999999999</v>
      </c>
      <c r="H26" s="194">
        <f t="shared" si="1"/>
        <v>361.75000000000023</v>
      </c>
      <c r="I26" s="166">
        <f>I29</f>
        <v>2051.9</v>
      </c>
      <c r="J26" s="29"/>
      <c r="K26" s="29"/>
    </row>
    <row r="27" spans="1:11" s="51" customFormat="1" ht="46.5" customHeight="1">
      <c r="B27" s="97" t="s">
        <v>167</v>
      </c>
      <c r="C27" s="97" t="s">
        <v>168</v>
      </c>
      <c r="D27" s="97"/>
      <c r="E27" s="97" t="s">
        <v>423</v>
      </c>
      <c r="F27" s="97"/>
      <c r="G27" s="166">
        <f>G28</f>
        <v>1690.1499999999999</v>
      </c>
      <c r="H27" s="194">
        <f t="shared" si="0"/>
        <v>361.75000000000023</v>
      </c>
      <c r="I27" s="166">
        <f>I28</f>
        <v>2051.9</v>
      </c>
    </row>
    <row r="28" spans="1:11" ht="35.25" customHeight="1">
      <c r="A28" s="197" t="s">
        <v>362</v>
      </c>
      <c r="B28" s="97" t="s">
        <v>167</v>
      </c>
      <c r="C28" s="97" t="s">
        <v>168</v>
      </c>
      <c r="D28" s="97" t="s">
        <v>177</v>
      </c>
      <c r="E28" s="97" t="s">
        <v>508</v>
      </c>
      <c r="F28" s="97"/>
      <c r="G28" s="166">
        <f>G29</f>
        <v>1690.1499999999999</v>
      </c>
      <c r="H28" s="194">
        <f t="shared" si="0"/>
        <v>361.75000000000023</v>
      </c>
      <c r="I28" s="166">
        <f>I29</f>
        <v>2051.9</v>
      </c>
    </row>
    <row r="29" spans="1:11" ht="25.5">
      <c r="A29" s="95" t="s">
        <v>431</v>
      </c>
      <c r="B29" s="97" t="s">
        <v>167</v>
      </c>
      <c r="C29" s="97" t="s">
        <v>168</v>
      </c>
      <c r="D29" s="97" t="s">
        <v>177</v>
      </c>
      <c r="E29" s="97" t="s">
        <v>436</v>
      </c>
      <c r="F29" s="97"/>
      <c r="G29" s="166">
        <f>G30</f>
        <v>1690.1499999999999</v>
      </c>
      <c r="H29" s="194">
        <f t="shared" si="0"/>
        <v>361.75000000000023</v>
      </c>
      <c r="I29" s="166">
        <f>I30</f>
        <v>2051.9</v>
      </c>
    </row>
    <row r="30" spans="1:11" ht="25.5">
      <c r="A30" s="198" t="s">
        <v>432</v>
      </c>
      <c r="B30" s="97" t="s">
        <v>167</v>
      </c>
      <c r="C30" s="97" t="s">
        <v>168</v>
      </c>
      <c r="D30" s="97" t="s">
        <v>177</v>
      </c>
      <c r="E30" s="97" t="s">
        <v>474</v>
      </c>
      <c r="F30" s="97"/>
      <c r="G30" s="166">
        <f>G31+G32</f>
        <v>1690.1499999999999</v>
      </c>
      <c r="H30" s="194">
        <f t="shared" si="0"/>
        <v>361.75000000000023</v>
      </c>
      <c r="I30" s="166">
        <f>I31</f>
        <v>2051.9</v>
      </c>
    </row>
    <row r="31" spans="1:11" ht="51">
      <c r="A31" s="73" t="s">
        <v>360</v>
      </c>
      <c r="B31" s="97" t="s">
        <v>167</v>
      </c>
      <c r="C31" s="97" t="s">
        <v>168</v>
      </c>
      <c r="D31" s="97" t="s">
        <v>177</v>
      </c>
      <c r="E31" s="97" t="s">
        <v>424</v>
      </c>
      <c r="F31" s="199"/>
      <c r="G31" s="166">
        <f>G33+G34+G36+G39+G40+G41</f>
        <v>1690.1499999999999</v>
      </c>
      <c r="H31" s="194">
        <f t="shared" si="0"/>
        <v>361.75000000000023</v>
      </c>
      <c r="I31" s="166">
        <f>I33+I34+I35+I36+I39+I40+I41</f>
        <v>2051.9</v>
      </c>
    </row>
    <row r="32" spans="1:11" ht="25.5" hidden="1">
      <c r="A32" s="73" t="s">
        <v>430</v>
      </c>
      <c r="B32" s="97" t="s">
        <v>167</v>
      </c>
      <c r="C32" s="97" t="s">
        <v>168</v>
      </c>
      <c r="D32" s="97" t="s">
        <v>177</v>
      </c>
      <c r="E32" s="97" t="s">
        <v>409</v>
      </c>
      <c r="F32" s="199"/>
      <c r="G32" s="166">
        <v>0</v>
      </c>
      <c r="H32" s="194">
        <f t="shared" si="0"/>
        <v>0</v>
      </c>
      <c r="I32" s="166">
        <v>0</v>
      </c>
    </row>
    <row r="33" spans="1:9">
      <c r="A33" s="99" t="s">
        <v>280</v>
      </c>
      <c r="B33" s="97" t="s">
        <v>167</v>
      </c>
      <c r="C33" s="97" t="s">
        <v>168</v>
      </c>
      <c r="D33" s="97" t="s">
        <v>177</v>
      </c>
      <c r="E33" s="97" t="s">
        <v>409</v>
      </c>
      <c r="F33" s="199" t="s">
        <v>172</v>
      </c>
      <c r="G33" s="166">
        <v>1233.6099999999999</v>
      </c>
      <c r="H33" s="194">
        <f>I33-G33</f>
        <v>255.58000000000015</v>
      </c>
      <c r="I33" s="166">
        <v>1489.19</v>
      </c>
    </row>
    <row r="34" spans="1:9" ht="38.25">
      <c r="A34" s="99" t="s">
        <v>284</v>
      </c>
      <c r="B34" s="97" t="s">
        <v>167</v>
      </c>
      <c r="C34" s="97" t="s">
        <v>168</v>
      </c>
      <c r="D34" s="97" t="s">
        <v>177</v>
      </c>
      <c r="E34" s="97" t="s">
        <v>409</v>
      </c>
      <c r="F34" s="199" t="s">
        <v>271</v>
      </c>
      <c r="G34" s="166">
        <v>372.54</v>
      </c>
      <c r="H34" s="194">
        <f>I34-G34</f>
        <v>77.19</v>
      </c>
      <c r="I34" s="166">
        <v>449.73</v>
      </c>
    </row>
    <row r="35" spans="1:9" ht="25.5">
      <c r="A35" s="99" t="s">
        <v>285</v>
      </c>
      <c r="B35" s="97" t="s">
        <v>167</v>
      </c>
      <c r="C35" s="97" t="s">
        <v>168</v>
      </c>
      <c r="D35" s="97" t="s">
        <v>177</v>
      </c>
      <c r="E35" s="97" t="s">
        <v>409</v>
      </c>
      <c r="F35" s="199" t="s">
        <v>176</v>
      </c>
      <c r="G35" s="166">
        <v>0</v>
      </c>
      <c r="H35" s="194">
        <v>0</v>
      </c>
      <c r="I35" s="166">
        <v>2.8</v>
      </c>
    </row>
    <row r="36" spans="1:9" ht="25.5">
      <c r="A36" s="99" t="s">
        <v>185</v>
      </c>
      <c r="B36" s="97" t="s">
        <v>167</v>
      </c>
      <c r="C36" s="97" t="s">
        <v>168</v>
      </c>
      <c r="D36" s="97" t="s">
        <v>177</v>
      </c>
      <c r="E36" s="97" t="s">
        <v>409</v>
      </c>
      <c r="F36" s="97" t="s">
        <v>179</v>
      </c>
      <c r="G36" s="166">
        <v>65</v>
      </c>
      <c r="H36" s="194">
        <f t="shared" si="0"/>
        <v>25.680000000000007</v>
      </c>
      <c r="I36" s="166">
        <v>90.68</v>
      </c>
    </row>
    <row r="37" spans="1:9" ht="25.5" hidden="1">
      <c r="A37" s="198" t="s">
        <v>285</v>
      </c>
      <c r="B37" s="97" t="s">
        <v>167</v>
      </c>
      <c r="C37" s="97" t="s">
        <v>168</v>
      </c>
      <c r="D37" s="97" t="s">
        <v>177</v>
      </c>
      <c r="E37" s="97" t="s">
        <v>272</v>
      </c>
      <c r="F37" s="101" t="s">
        <v>176</v>
      </c>
      <c r="G37" s="166">
        <v>0</v>
      </c>
      <c r="H37" s="194">
        <f t="shared" si="0"/>
        <v>0</v>
      </c>
      <c r="I37" s="166">
        <v>0</v>
      </c>
    </row>
    <row r="38" spans="1:9" ht="25.5" hidden="1">
      <c r="A38" s="198" t="s">
        <v>185</v>
      </c>
      <c r="B38" s="97" t="s">
        <v>167</v>
      </c>
      <c r="C38" s="97" t="s">
        <v>168</v>
      </c>
      <c r="D38" s="97" t="s">
        <v>177</v>
      </c>
      <c r="E38" s="97" t="s">
        <v>272</v>
      </c>
      <c r="F38" s="101">
        <v>244</v>
      </c>
      <c r="G38" s="166">
        <v>0</v>
      </c>
      <c r="H38" s="194">
        <f t="shared" si="0"/>
        <v>0</v>
      </c>
      <c r="I38" s="166">
        <v>0</v>
      </c>
    </row>
    <row r="39" spans="1:9" ht="76.5" hidden="1">
      <c r="A39" s="198" t="s">
        <v>286</v>
      </c>
      <c r="B39" s="97" t="s">
        <v>167</v>
      </c>
      <c r="C39" s="97" t="s">
        <v>168</v>
      </c>
      <c r="D39" s="97" t="s">
        <v>177</v>
      </c>
      <c r="E39" s="97" t="s">
        <v>409</v>
      </c>
      <c r="F39" s="199" t="s">
        <v>287</v>
      </c>
      <c r="G39" s="166">
        <v>0</v>
      </c>
      <c r="H39" s="194">
        <f t="shared" si="0"/>
        <v>0</v>
      </c>
      <c r="I39" s="166">
        <v>0</v>
      </c>
    </row>
    <row r="40" spans="1:9">
      <c r="A40" s="198" t="s">
        <v>180</v>
      </c>
      <c r="B40" s="97" t="s">
        <v>167</v>
      </c>
      <c r="C40" s="97" t="s">
        <v>168</v>
      </c>
      <c r="D40" s="97" t="s">
        <v>177</v>
      </c>
      <c r="E40" s="97" t="s">
        <v>409</v>
      </c>
      <c r="F40" s="199" t="s">
        <v>181</v>
      </c>
      <c r="G40" s="166">
        <v>11</v>
      </c>
      <c r="H40" s="194">
        <f t="shared" si="0"/>
        <v>-2</v>
      </c>
      <c r="I40" s="166">
        <v>9</v>
      </c>
    </row>
    <row r="41" spans="1:9">
      <c r="A41" s="198" t="s">
        <v>288</v>
      </c>
      <c r="B41" s="97" t="s">
        <v>167</v>
      </c>
      <c r="C41" s="97" t="s">
        <v>168</v>
      </c>
      <c r="D41" s="97" t="s">
        <v>177</v>
      </c>
      <c r="E41" s="97" t="s">
        <v>409</v>
      </c>
      <c r="F41" s="199" t="s">
        <v>182</v>
      </c>
      <c r="G41" s="166">
        <v>8</v>
      </c>
      <c r="H41" s="194">
        <f t="shared" si="0"/>
        <v>2.5</v>
      </c>
      <c r="I41" s="166">
        <f>2.5+8</f>
        <v>10.5</v>
      </c>
    </row>
    <row r="42" spans="1:9" hidden="1">
      <c r="A42" s="221" t="s">
        <v>421</v>
      </c>
      <c r="B42" s="97" t="s">
        <v>167</v>
      </c>
      <c r="C42" s="97" t="s">
        <v>168</v>
      </c>
      <c r="D42" s="97" t="s">
        <v>186</v>
      </c>
      <c r="E42" s="97"/>
      <c r="F42" s="199"/>
      <c r="G42" s="166">
        <f>G47</f>
        <v>0</v>
      </c>
      <c r="H42" s="194">
        <v>0</v>
      </c>
      <c r="I42" s="166">
        <f>I43</f>
        <v>0</v>
      </c>
    </row>
    <row r="43" spans="1:9" hidden="1">
      <c r="A43" s="198" t="s">
        <v>463</v>
      </c>
      <c r="B43" s="97" t="s">
        <v>167</v>
      </c>
      <c r="C43" s="97" t="s">
        <v>168</v>
      </c>
      <c r="D43" s="97" t="s">
        <v>186</v>
      </c>
      <c r="E43" s="97" t="s">
        <v>346</v>
      </c>
      <c r="F43" s="199"/>
      <c r="G43" s="166">
        <f>G44</f>
        <v>0</v>
      </c>
      <c r="H43" s="194">
        <v>0</v>
      </c>
      <c r="I43" s="166">
        <f>I44</f>
        <v>0</v>
      </c>
    </row>
    <row r="44" spans="1:9" ht="25.5" hidden="1">
      <c r="A44" s="198" t="s">
        <v>464</v>
      </c>
      <c r="B44" s="97" t="s">
        <v>167</v>
      </c>
      <c r="C44" s="97" t="s">
        <v>168</v>
      </c>
      <c r="D44" s="97" t="s">
        <v>186</v>
      </c>
      <c r="E44" s="97" t="s">
        <v>469</v>
      </c>
      <c r="F44" s="199"/>
      <c r="G44" s="166">
        <f>G45</f>
        <v>0</v>
      </c>
      <c r="H44" s="194">
        <v>0</v>
      </c>
      <c r="I44" s="166">
        <f>I45</f>
        <v>0</v>
      </c>
    </row>
    <row r="45" spans="1:9" hidden="1">
      <c r="A45" s="198" t="s">
        <v>465</v>
      </c>
      <c r="B45" s="97" t="s">
        <v>167</v>
      </c>
      <c r="C45" s="97" t="s">
        <v>168</v>
      </c>
      <c r="D45" s="97" t="s">
        <v>186</v>
      </c>
      <c r="E45" s="97" t="s">
        <v>468</v>
      </c>
      <c r="F45" s="199"/>
      <c r="G45" s="166">
        <f>G46</f>
        <v>0</v>
      </c>
      <c r="H45" s="194">
        <v>0</v>
      </c>
      <c r="I45" s="166">
        <f>I46</f>
        <v>0</v>
      </c>
    </row>
    <row r="46" spans="1:9" hidden="1">
      <c r="A46" s="198" t="s">
        <v>466</v>
      </c>
      <c r="B46" s="97" t="s">
        <v>167</v>
      </c>
      <c r="C46" s="97" t="s">
        <v>168</v>
      </c>
      <c r="D46" s="97" t="s">
        <v>186</v>
      </c>
      <c r="E46" s="97" t="s">
        <v>419</v>
      </c>
      <c r="F46" s="199"/>
      <c r="G46" s="166">
        <f>G47</f>
        <v>0</v>
      </c>
      <c r="H46" s="194">
        <v>0</v>
      </c>
      <c r="I46" s="166">
        <f>I47</f>
        <v>0</v>
      </c>
    </row>
    <row r="47" spans="1:9" ht="25.5" hidden="1">
      <c r="A47" s="198" t="s">
        <v>467</v>
      </c>
      <c r="B47" s="97" t="s">
        <v>167</v>
      </c>
      <c r="C47" s="97" t="s">
        <v>168</v>
      </c>
      <c r="D47" s="97" t="s">
        <v>186</v>
      </c>
      <c r="E47" s="97" t="s">
        <v>419</v>
      </c>
      <c r="F47" s="199" t="s">
        <v>420</v>
      </c>
      <c r="G47" s="166">
        <v>0</v>
      </c>
      <c r="H47" s="194">
        <v>0</v>
      </c>
      <c r="I47" s="166">
        <v>0</v>
      </c>
    </row>
    <row r="48" spans="1:9">
      <c r="A48" s="216" t="s">
        <v>63</v>
      </c>
      <c r="B48" s="97" t="s">
        <v>167</v>
      </c>
      <c r="C48" s="97" t="s">
        <v>168</v>
      </c>
      <c r="D48" s="97" t="s">
        <v>183</v>
      </c>
      <c r="E48" s="97"/>
      <c r="F48" s="97"/>
      <c r="G48" s="166">
        <f>G49</f>
        <v>10</v>
      </c>
      <c r="H48" s="194">
        <f t="shared" si="0"/>
        <v>0</v>
      </c>
      <c r="I48" s="166">
        <f>I49</f>
        <v>10</v>
      </c>
    </row>
    <row r="49" spans="1:13" ht="25.5">
      <c r="A49" s="197" t="s">
        <v>431</v>
      </c>
      <c r="B49" s="97" t="s">
        <v>167</v>
      </c>
      <c r="C49" s="97" t="s">
        <v>168</v>
      </c>
      <c r="D49" s="97" t="s">
        <v>183</v>
      </c>
      <c r="E49" s="97" t="s">
        <v>436</v>
      </c>
      <c r="F49" s="97"/>
      <c r="G49" s="166">
        <f>G54</f>
        <v>10</v>
      </c>
      <c r="H49" s="194">
        <f t="shared" si="0"/>
        <v>0</v>
      </c>
      <c r="I49" s="166">
        <v>10</v>
      </c>
    </row>
    <row r="50" spans="1:13" ht="25.5">
      <c r="A50" s="222" t="s">
        <v>470</v>
      </c>
      <c r="B50" s="97" t="s">
        <v>167</v>
      </c>
      <c r="C50" s="97" t="s">
        <v>168</v>
      </c>
      <c r="D50" s="97" t="s">
        <v>183</v>
      </c>
      <c r="E50" s="97" t="s">
        <v>437</v>
      </c>
      <c r="F50" s="97"/>
      <c r="G50" s="166">
        <f>G51</f>
        <v>10</v>
      </c>
      <c r="H50" s="194">
        <f>I50-G50</f>
        <v>0</v>
      </c>
      <c r="I50" s="166">
        <f>I51</f>
        <v>10</v>
      </c>
    </row>
    <row r="51" spans="1:13" ht="25.5">
      <c r="A51" s="222" t="s">
        <v>434</v>
      </c>
      <c r="B51" s="97" t="s">
        <v>167</v>
      </c>
      <c r="C51" s="97" t="s">
        <v>168</v>
      </c>
      <c r="D51" s="97" t="s">
        <v>183</v>
      </c>
      <c r="E51" s="97" t="s">
        <v>438</v>
      </c>
      <c r="F51" s="97"/>
      <c r="G51" s="166">
        <f>G52</f>
        <v>10</v>
      </c>
      <c r="H51" s="194">
        <f>I51-G51</f>
        <v>0</v>
      </c>
      <c r="I51" s="166">
        <f>I52</f>
        <v>10</v>
      </c>
    </row>
    <row r="52" spans="1:13">
      <c r="A52" s="222" t="s">
        <v>435</v>
      </c>
      <c r="B52" s="97" t="s">
        <v>167</v>
      </c>
      <c r="C52" s="97" t="s">
        <v>168</v>
      </c>
      <c r="D52" s="97" t="s">
        <v>183</v>
      </c>
      <c r="E52" s="97" t="s">
        <v>475</v>
      </c>
      <c r="F52" s="97"/>
      <c r="G52" s="166">
        <f>G53</f>
        <v>10</v>
      </c>
      <c r="H52" s="194">
        <f>I52-G52</f>
        <v>0</v>
      </c>
      <c r="I52" s="166">
        <f>I53</f>
        <v>10</v>
      </c>
    </row>
    <row r="53" spans="1:13" ht="25.5">
      <c r="A53" s="222" t="s">
        <v>389</v>
      </c>
      <c r="B53" s="97" t="s">
        <v>167</v>
      </c>
      <c r="C53" s="97" t="s">
        <v>168</v>
      </c>
      <c r="D53" s="97" t="s">
        <v>183</v>
      </c>
      <c r="E53" s="97" t="s">
        <v>410</v>
      </c>
      <c r="F53" s="97"/>
      <c r="G53" s="166">
        <f>G54</f>
        <v>10</v>
      </c>
      <c r="H53" s="194">
        <f>I53-G53</f>
        <v>0</v>
      </c>
      <c r="I53" s="166">
        <f>I54</f>
        <v>10</v>
      </c>
    </row>
    <row r="54" spans="1:13">
      <c r="A54" s="200" t="s">
        <v>391</v>
      </c>
      <c r="B54" s="97" t="s">
        <v>167</v>
      </c>
      <c r="C54" s="97" t="s">
        <v>168</v>
      </c>
      <c r="D54" s="97" t="s">
        <v>183</v>
      </c>
      <c r="E54" s="97" t="s">
        <v>410</v>
      </c>
      <c r="F54" s="175" t="s">
        <v>390</v>
      </c>
      <c r="G54" s="166">
        <v>10</v>
      </c>
      <c r="H54" s="194">
        <f t="shared" si="0"/>
        <v>0</v>
      </c>
      <c r="I54" s="166">
        <v>10</v>
      </c>
      <c r="J54" s="28" t="s">
        <v>290</v>
      </c>
    </row>
    <row r="55" spans="1:13">
      <c r="A55" s="220" t="s">
        <v>392</v>
      </c>
      <c r="B55" s="97" t="s">
        <v>167</v>
      </c>
      <c r="C55" s="97" t="s">
        <v>168</v>
      </c>
      <c r="D55" s="97" t="s">
        <v>344</v>
      </c>
      <c r="E55" s="97"/>
      <c r="F55" s="175"/>
      <c r="G55" s="166">
        <f>G56</f>
        <v>256.32</v>
      </c>
      <c r="H55" s="194">
        <f t="shared" si="0"/>
        <v>429.1989999999999</v>
      </c>
      <c r="I55" s="166">
        <f>I56</f>
        <v>685.51899999999989</v>
      </c>
    </row>
    <row r="56" spans="1:13" ht="25.5">
      <c r="A56" s="200" t="s">
        <v>431</v>
      </c>
      <c r="B56" s="97" t="s">
        <v>167</v>
      </c>
      <c r="C56" s="97" t="s">
        <v>168</v>
      </c>
      <c r="D56" s="97" t="s">
        <v>344</v>
      </c>
      <c r="E56" s="97" t="s">
        <v>436</v>
      </c>
      <c r="F56" s="175"/>
      <c r="G56" s="166">
        <f>G57</f>
        <v>256.32</v>
      </c>
      <c r="H56" s="194">
        <f>I56-G56</f>
        <v>429.1989999999999</v>
      </c>
      <c r="I56" s="166">
        <f>I57</f>
        <v>685.51899999999989</v>
      </c>
    </row>
    <row r="57" spans="1:13" ht="25.5">
      <c r="A57" s="198" t="s">
        <v>432</v>
      </c>
      <c r="B57" s="97" t="s">
        <v>167</v>
      </c>
      <c r="C57" s="97" t="s">
        <v>168</v>
      </c>
      <c r="D57" s="97" t="s">
        <v>344</v>
      </c>
      <c r="E57" s="97" t="s">
        <v>474</v>
      </c>
      <c r="F57" s="175"/>
      <c r="G57" s="166">
        <f>G58+G59</f>
        <v>256.32</v>
      </c>
      <c r="H57" s="194">
        <f>I57-G57</f>
        <v>429.1989999999999</v>
      </c>
      <c r="I57" s="166">
        <f>I58+I59</f>
        <v>685.51899999999989</v>
      </c>
    </row>
    <row r="58" spans="1:13" ht="25.5">
      <c r="A58" s="200" t="s">
        <v>393</v>
      </c>
      <c r="B58" s="74" t="s">
        <v>167</v>
      </c>
      <c r="C58" s="74" t="s">
        <v>168</v>
      </c>
      <c r="D58" s="74" t="s">
        <v>344</v>
      </c>
      <c r="E58" s="74" t="s">
        <v>424</v>
      </c>
      <c r="F58" s="175" t="s">
        <v>179</v>
      </c>
      <c r="G58" s="166"/>
      <c r="H58" s="194">
        <f>I58-G58</f>
        <v>59.819000000000003</v>
      </c>
      <c r="I58" s="166">
        <v>59.819000000000003</v>
      </c>
    </row>
    <row r="59" spans="1:13" ht="25.5">
      <c r="A59" s="73" t="s">
        <v>430</v>
      </c>
      <c r="B59" s="74" t="s">
        <v>167</v>
      </c>
      <c r="C59" s="74" t="s">
        <v>168</v>
      </c>
      <c r="D59" s="74" t="s">
        <v>344</v>
      </c>
      <c r="E59" s="74" t="s">
        <v>476</v>
      </c>
      <c r="F59" s="175"/>
      <c r="G59" s="166">
        <f>G60+G61+G63</f>
        <v>256.32</v>
      </c>
      <c r="H59" s="194">
        <f>I59-G59</f>
        <v>369.37999999999994</v>
      </c>
      <c r="I59" s="166">
        <f>I60+I61+I63</f>
        <v>625.69999999999993</v>
      </c>
    </row>
    <row r="60" spans="1:13">
      <c r="A60" s="102" t="s">
        <v>394</v>
      </c>
      <c r="B60" s="74" t="s">
        <v>167</v>
      </c>
      <c r="C60" s="74" t="s">
        <v>168</v>
      </c>
      <c r="D60" s="74" t="s">
        <v>344</v>
      </c>
      <c r="E60" s="74" t="s">
        <v>409</v>
      </c>
      <c r="F60" s="175" t="s">
        <v>184</v>
      </c>
      <c r="G60" s="166">
        <v>163.5</v>
      </c>
      <c r="H60" s="194">
        <f t="shared" si="0"/>
        <v>304.86</v>
      </c>
      <c r="I60" s="166">
        <v>468.36</v>
      </c>
    </row>
    <row r="61" spans="1:13" ht="38.25">
      <c r="A61" s="102" t="s">
        <v>395</v>
      </c>
      <c r="B61" s="74" t="s">
        <v>167</v>
      </c>
      <c r="C61" s="74" t="s">
        <v>168</v>
      </c>
      <c r="D61" s="74" t="s">
        <v>344</v>
      </c>
      <c r="E61" s="74" t="s">
        <v>409</v>
      </c>
      <c r="F61" s="175" t="s">
        <v>274</v>
      </c>
      <c r="G61" s="166">
        <v>78.92</v>
      </c>
      <c r="H61" s="194">
        <f t="shared" si="0"/>
        <v>62.519999999999996</v>
      </c>
      <c r="I61" s="166">
        <v>141.44</v>
      </c>
      <c r="K61" s="234" t="s">
        <v>496</v>
      </c>
      <c r="L61" s="234"/>
      <c r="M61" s="234"/>
    </row>
    <row r="62" spans="1:13">
      <c r="A62" s="102" t="s">
        <v>498</v>
      </c>
      <c r="B62" s="74" t="s">
        <v>167</v>
      </c>
      <c r="C62" s="74" t="s">
        <v>168</v>
      </c>
      <c r="D62" s="74" t="s">
        <v>344</v>
      </c>
      <c r="E62" s="74" t="s">
        <v>501</v>
      </c>
      <c r="F62" s="175" t="s">
        <v>179</v>
      </c>
      <c r="G62" s="166"/>
      <c r="H62" s="194"/>
      <c r="I62" s="166"/>
      <c r="K62" s="234"/>
      <c r="L62" s="234"/>
      <c r="M62" s="234"/>
    </row>
    <row r="63" spans="1:13" ht="25.5">
      <c r="A63" s="102" t="s">
        <v>499</v>
      </c>
      <c r="B63" s="74" t="s">
        <v>167</v>
      </c>
      <c r="C63" s="74" t="s">
        <v>168</v>
      </c>
      <c r="D63" s="74" t="s">
        <v>344</v>
      </c>
      <c r="E63" s="74" t="s">
        <v>567</v>
      </c>
      <c r="F63" s="175" t="s">
        <v>179</v>
      </c>
      <c r="G63" s="166">
        <v>13.9</v>
      </c>
      <c r="H63" s="194"/>
      <c r="I63" s="166">
        <v>15.9</v>
      </c>
      <c r="K63" s="234"/>
      <c r="L63" s="234"/>
      <c r="M63" s="234"/>
    </row>
    <row r="64" spans="1:13">
      <c r="A64" s="216" t="s">
        <v>195</v>
      </c>
      <c r="B64" s="97" t="s">
        <v>167</v>
      </c>
      <c r="C64" s="97" t="s">
        <v>170</v>
      </c>
      <c r="D64" s="97"/>
      <c r="E64" s="97"/>
      <c r="F64" s="97"/>
      <c r="G64" s="166">
        <f>G65</f>
        <v>272.60000000000002</v>
      </c>
      <c r="H64" s="194">
        <f t="shared" si="0"/>
        <v>51.799999999999955</v>
      </c>
      <c r="I64" s="166">
        <f>I65</f>
        <v>324.39999999999998</v>
      </c>
      <c r="K64" s="234" t="s">
        <v>497</v>
      </c>
      <c r="L64" s="234"/>
      <c r="M64" s="234"/>
    </row>
    <row r="65" spans="1:10">
      <c r="A65" s="197" t="s">
        <v>78</v>
      </c>
      <c r="B65" s="97" t="s">
        <v>167</v>
      </c>
      <c r="C65" s="97" t="s">
        <v>170</v>
      </c>
      <c r="D65" s="97" t="s">
        <v>175</v>
      </c>
      <c r="E65" s="97"/>
      <c r="F65" s="97"/>
      <c r="G65" s="166">
        <f>G66</f>
        <v>272.60000000000002</v>
      </c>
      <c r="H65" s="194">
        <f t="shared" si="0"/>
        <v>51.799999999999955</v>
      </c>
      <c r="I65" s="166">
        <f>I66</f>
        <v>324.39999999999998</v>
      </c>
    </row>
    <row r="66" spans="1:10" ht="76.5">
      <c r="A66" s="200" t="s">
        <v>363</v>
      </c>
      <c r="B66" s="97" t="s">
        <v>167</v>
      </c>
      <c r="C66" s="97" t="s">
        <v>170</v>
      </c>
      <c r="D66" s="97" t="s">
        <v>175</v>
      </c>
      <c r="E66" s="97" t="s">
        <v>568</v>
      </c>
      <c r="F66" s="97"/>
      <c r="G66" s="166">
        <f>G67+G68+G69</f>
        <v>272.60000000000002</v>
      </c>
      <c r="H66" s="194">
        <f t="shared" si="0"/>
        <v>51.799999999999955</v>
      </c>
      <c r="I66" s="166">
        <f>I67+I68+I69</f>
        <v>324.39999999999998</v>
      </c>
    </row>
    <row r="67" spans="1:10">
      <c r="A67" s="198" t="s">
        <v>280</v>
      </c>
      <c r="B67" s="97" t="s">
        <v>167</v>
      </c>
      <c r="C67" s="97" t="s">
        <v>170</v>
      </c>
      <c r="D67" s="97" t="s">
        <v>175</v>
      </c>
      <c r="E67" s="97" t="s">
        <v>568</v>
      </c>
      <c r="F67" s="199" t="s">
        <v>172</v>
      </c>
      <c r="G67" s="166">
        <v>209.4</v>
      </c>
      <c r="H67" s="194">
        <f t="shared" si="0"/>
        <v>39.799999999999983</v>
      </c>
      <c r="I67" s="166">
        <v>249.2</v>
      </c>
      <c r="J67" s="28" t="s">
        <v>292</v>
      </c>
    </row>
    <row r="68" spans="1:10" ht="38.25">
      <c r="A68" s="198" t="s">
        <v>284</v>
      </c>
      <c r="B68" s="97" t="s">
        <v>167</v>
      </c>
      <c r="C68" s="97" t="s">
        <v>170</v>
      </c>
      <c r="D68" s="97" t="s">
        <v>175</v>
      </c>
      <c r="E68" s="97" t="s">
        <v>568</v>
      </c>
      <c r="F68" s="199" t="s">
        <v>271</v>
      </c>
      <c r="G68" s="166">
        <v>63.2</v>
      </c>
      <c r="H68" s="194">
        <f t="shared" si="0"/>
        <v>12</v>
      </c>
      <c r="I68" s="166">
        <v>75.2</v>
      </c>
      <c r="J68" s="28" t="s">
        <v>292</v>
      </c>
    </row>
    <row r="69" spans="1:10" ht="25.5">
      <c r="A69" s="200" t="s">
        <v>185</v>
      </c>
      <c r="B69" s="97" t="s">
        <v>167</v>
      </c>
      <c r="C69" s="97" t="s">
        <v>170</v>
      </c>
      <c r="D69" s="97" t="s">
        <v>175</v>
      </c>
      <c r="E69" s="97" t="s">
        <v>569</v>
      </c>
      <c r="F69" s="97" t="s">
        <v>179</v>
      </c>
      <c r="G69" s="166">
        <v>0</v>
      </c>
      <c r="H69" s="194">
        <f t="shared" si="0"/>
        <v>0</v>
      </c>
      <c r="I69" s="166">
        <v>0</v>
      </c>
      <c r="J69" s="28" t="s">
        <v>292</v>
      </c>
    </row>
    <row r="70" spans="1:10" ht="25.5">
      <c r="A70" s="217" t="s">
        <v>61</v>
      </c>
      <c r="B70" s="97" t="s">
        <v>167</v>
      </c>
      <c r="C70" s="97" t="s">
        <v>175</v>
      </c>
      <c r="D70" s="97" t="s">
        <v>444</v>
      </c>
      <c r="E70" s="97"/>
      <c r="F70" s="97"/>
      <c r="G70" s="166">
        <v>10</v>
      </c>
      <c r="H70" s="194"/>
      <c r="I70" s="166">
        <f>I71+I78</f>
        <v>15</v>
      </c>
    </row>
    <row r="71" spans="1:10" ht="38.25">
      <c r="A71" s="217" t="s">
        <v>441</v>
      </c>
      <c r="B71" s="97" t="s">
        <v>167</v>
      </c>
      <c r="C71" s="97" t="s">
        <v>175</v>
      </c>
      <c r="D71" s="97" t="s">
        <v>444</v>
      </c>
      <c r="E71" s="97"/>
      <c r="F71" s="97"/>
      <c r="G71" s="166">
        <v>10</v>
      </c>
      <c r="H71" s="194"/>
      <c r="I71" s="166">
        <f t="shared" ref="I71:I76" si="2">I72</f>
        <v>10</v>
      </c>
    </row>
    <row r="72" spans="1:10" ht="25.5">
      <c r="A72" s="127" t="s">
        <v>431</v>
      </c>
      <c r="B72" s="97" t="s">
        <v>167</v>
      </c>
      <c r="C72" s="97" t="s">
        <v>175</v>
      </c>
      <c r="D72" s="97" t="s">
        <v>444</v>
      </c>
      <c r="E72" s="97" t="s">
        <v>436</v>
      </c>
      <c r="F72" s="97"/>
      <c r="G72" s="166">
        <v>10</v>
      </c>
      <c r="H72" s="194"/>
      <c r="I72" s="166">
        <f t="shared" si="2"/>
        <v>10</v>
      </c>
    </row>
    <row r="73" spans="1:10">
      <c r="A73" s="127" t="s">
        <v>442</v>
      </c>
      <c r="B73" s="97" t="s">
        <v>167</v>
      </c>
      <c r="C73" s="97" t="s">
        <v>175</v>
      </c>
      <c r="D73" s="97" t="s">
        <v>444</v>
      </c>
      <c r="E73" s="97" t="s">
        <v>445</v>
      </c>
      <c r="F73" s="97"/>
      <c r="G73" s="166">
        <v>10</v>
      </c>
      <c r="H73" s="194"/>
      <c r="I73" s="166">
        <f t="shared" si="2"/>
        <v>10</v>
      </c>
    </row>
    <row r="74" spans="1:10">
      <c r="A74" s="127" t="s">
        <v>443</v>
      </c>
      <c r="B74" s="97" t="s">
        <v>167</v>
      </c>
      <c r="C74" s="97" t="s">
        <v>175</v>
      </c>
      <c r="D74" s="97" t="s">
        <v>444</v>
      </c>
      <c r="E74" s="97" t="s">
        <v>446</v>
      </c>
      <c r="F74" s="97"/>
      <c r="G74" s="166">
        <v>10</v>
      </c>
      <c r="H74" s="194"/>
      <c r="I74" s="166">
        <f t="shared" si="2"/>
        <v>10</v>
      </c>
    </row>
    <row r="75" spans="1:10" ht="25.5">
      <c r="A75" s="197" t="s">
        <v>447</v>
      </c>
      <c r="B75" s="97" t="s">
        <v>167</v>
      </c>
      <c r="C75" s="97" t="s">
        <v>175</v>
      </c>
      <c r="D75" s="97" t="s">
        <v>444</v>
      </c>
      <c r="E75" s="97" t="s">
        <v>448</v>
      </c>
      <c r="F75" s="97"/>
      <c r="G75" s="166">
        <v>10</v>
      </c>
      <c r="H75" s="194"/>
      <c r="I75" s="166">
        <f t="shared" si="2"/>
        <v>10</v>
      </c>
    </row>
    <row r="76" spans="1:10" ht="25.5">
      <c r="A76" s="171" t="s">
        <v>185</v>
      </c>
      <c r="B76" s="97" t="s">
        <v>167</v>
      </c>
      <c r="C76" s="97" t="s">
        <v>175</v>
      </c>
      <c r="D76" s="97" t="s">
        <v>444</v>
      </c>
      <c r="E76" s="97" t="s">
        <v>448</v>
      </c>
      <c r="F76" s="97"/>
      <c r="G76" s="166">
        <v>10</v>
      </c>
      <c r="H76" s="194"/>
      <c r="I76" s="166">
        <f t="shared" si="2"/>
        <v>10</v>
      </c>
    </row>
    <row r="77" spans="1:10" ht="25.5">
      <c r="A77" s="197" t="s">
        <v>447</v>
      </c>
      <c r="B77" s="97" t="s">
        <v>167</v>
      </c>
      <c r="C77" s="97" t="s">
        <v>175</v>
      </c>
      <c r="D77" s="97" t="s">
        <v>444</v>
      </c>
      <c r="E77" s="97" t="s">
        <v>413</v>
      </c>
      <c r="F77" s="97" t="s">
        <v>179</v>
      </c>
      <c r="G77" s="166">
        <v>10</v>
      </c>
      <c r="H77" s="194"/>
      <c r="I77" s="166">
        <v>10</v>
      </c>
    </row>
    <row r="78" spans="1:10" ht="25.5">
      <c r="A78" s="216" t="s">
        <v>449</v>
      </c>
      <c r="B78" s="94" t="s">
        <v>167</v>
      </c>
      <c r="C78" s="94" t="s">
        <v>175</v>
      </c>
      <c r="D78" s="94" t="s">
        <v>353</v>
      </c>
      <c r="E78" s="97"/>
      <c r="F78" s="97"/>
      <c r="G78" s="166">
        <f>G79</f>
        <v>10</v>
      </c>
      <c r="H78" s="194">
        <f>I78-G78</f>
        <v>-5</v>
      </c>
      <c r="I78" s="166">
        <f>I79</f>
        <v>5</v>
      </c>
    </row>
    <row r="79" spans="1:10" ht="25.5">
      <c r="A79" s="197" t="s">
        <v>431</v>
      </c>
      <c r="B79" s="97" t="s">
        <v>167</v>
      </c>
      <c r="C79" s="97" t="s">
        <v>175</v>
      </c>
      <c r="D79" s="97" t="s">
        <v>353</v>
      </c>
      <c r="E79" s="97" t="s">
        <v>436</v>
      </c>
      <c r="F79" s="97"/>
      <c r="G79" s="166">
        <f>G80</f>
        <v>10</v>
      </c>
      <c r="H79" s="194">
        <v>0</v>
      </c>
      <c r="I79" s="166">
        <f>I80</f>
        <v>5</v>
      </c>
    </row>
    <row r="80" spans="1:10">
      <c r="A80" s="127" t="s">
        <v>442</v>
      </c>
      <c r="B80" s="97" t="s">
        <v>167</v>
      </c>
      <c r="C80" s="97" t="s">
        <v>175</v>
      </c>
      <c r="D80" s="97" t="s">
        <v>353</v>
      </c>
      <c r="E80" s="97" t="s">
        <v>445</v>
      </c>
      <c r="F80" s="97"/>
      <c r="G80" s="166">
        <f>G81</f>
        <v>10</v>
      </c>
      <c r="H80" s="194">
        <v>0</v>
      </c>
      <c r="I80" s="166">
        <f>I81</f>
        <v>5</v>
      </c>
    </row>
    <row r="81" spans="1:9">
      <c r="A81" s="127" t="s">
        <v>443</v>
      </c>
      <c r="B81" s="97" t="s">
        <v>167</v>
      </c>
      <c r="C81" s="97" t="s">
        <v>175</v>
      </c>
      <c r="D81" s="97" t="s">
        <v>353</v>
      </c>
      <c r="E81" s="97" t="s">
        <v>451</v>
      </c>
      <c r="F81" s="97"/>
      <c r="G81" s="166">
        <f>G83</f>
        <v>10</v>
      </c>
      <c r="H81" s="194">
        <v>0</v>
      </c>
      <c r="I81" s="166">
        <f>I83</f>
        <v>5</v>
      </c>
    </row>
    <row r="82" spans="1:9">
      <c r="A82" s="127" t="s">
        <v>477</v>
      </c>
      <c r="B82" s="97" t="s">
        <v>167</v>
      </c>
      <c r="C82" s="97" t="s">
        <v>175</v>
      </c>
      <c r="D82" s="97" t="s">
        <v>353</v>
      </c>
      <c r="E82" s="97" t="s">
        <v>446</v>
      </c>
      <c r="F82" s="97"/>
      <c r="G82" s="166"/>
      <c r="H82" s="194">
        <v>0</v>
      </c>
      <c r="I82" s="166"/>
    </row>
    <row r="83" spans="1:9">
      <c r="A83" s="127" t="s">
        <v>450</v>
      </c>
      <c r="B83" s="97" t="s">
        <v>167</v>
      </c>
      <c r="C83" s="97" t="s">
        <v>175</v>
      </c>
      <c r="D83" s="97" t="s">
        <v>353</v>
      </c>
      <c r="E83" s="97" t="s">
        <v>413</v>
      </c>
      <c r="F83" s="97"/>
      <c r="G83" s="166">
        <v>10</v>
      </c>
      <c r="H83" s="194">
        <v>0</v>
      </c>
      <c r="I83" s="166">
        <f>I84</f>
        <v>5</v>
      </c>
    </row>
    <row r="84" spans="1:9" ht="25.5">
      <c r="A84" s="171" t="s">
        <v>185</v>
      </c>
      <c r="B84" s="97" t="s">
        <v>167</v>
      </c>
      <c r="C84" s="97" t="s">
        <v>175</v>
      </c>
      <c r="D84" s="97" t="s">
        <v>353</v>
      </c>
      <c r="E84" s="97" t="s">
        <v>413</v>
      </c>
      <c r="F84" s="97" t="s">
        <v>179</v>
      </c>
      <c r="G84" s="166">
        <v>10</v>
      </c>
      <c r="H84" s="194">
        <f t="shared" si="0"/>
        <v>-5</v>
      </c>
      <c r="I84" s="166">
        <v>5</v>
      </c>
    </row>
    <row r="85" spans="1:9">
      <c r="A85" s="217" t="s">
        <v>493</v>
      </c>
      <c r="B85" s="94" t="s">
        <v>167</v>
      </c>
      <c r="C85" s="94" t="s">
        <v>177</v>
      </c>
      <c r="D85" s="94"/>
      <c r="E85" s="97"/>
      <c r="F85" s="97"/>
      <c r="G85" s="166">
        <f>G86</f>
        <v>241.26000000000002</v>
      </c>
      <c r="H85" s="194">
        <f t="shared" si="0"/>
        <v>369.22</v>
      </c>
      <c r="I85" s="166">
        <f>I86</f>
        <v>610.48</v>
      </c>
    </row>
    <row r="86" spans="1:9" ht="25.5">
      <c r="A86" s="200" t="s">
        <v>431</v>
      </c>
      <c r="B86" s="97" t="s">
        <v>167</v>
      </c>
      <c r="C86" s="97" t="s">
        <v>177</v>
      </c>
      <c r="D86" s="97" t="s">
        <v>178</v>
      </c>
      <c r="E86" s="97" t="s">
        <v>495</v>
      </c>
      <c r="F86" s="97"/>
      <c r="G86" s="166">
        <f>G87+G88</f>
        <v>241.26000000000002</v>
      </c>
      <c r="H86" s="194">
        <f t="shared" si="0"/>
        <v>369.22</v>
      </c>
      <c r="I86" s="166">
        <f>I87+I88</f>
        <v>610.48</v>
      </c>
    </row>
    <row r="87" spans="1:9">
      <c r="A87" s="198" t="s">
        <v>273</v>
      </c>
      <c r="B87" s="97" t="s">
        <v>167</v>
      </c>
      <c r="C87" s="97" t="s">
        <v>177</v>
      </c>
      <c r="D87" s="97" t="s">
        <v>178</v>
      </c>
      <c r="E87" s="97" t="s">
        <v>495</v>
      </c>
      <c r="F87" s="97" t="s">
        <v>184</v>
      </c>
      <c r="G87" s="166">
        <v>185.3</v>
      </c>
      <c r="H87" s="194">
        <f t="shared" si="0"/>
        <v>283.58</v>
      </c>
      <c r="I87" s="166">
        <v>468.88</v>
      </c>
    </row>
    <row r="88" spans="1:9" ht="38.25">
      <c r="A88" s="198" t="s">
        <v>297</v>
      </c>
      <c r="B88" s="97" t="s">
        <v>167</v>
      </c>
      <c r="C88" s="97" t="s">
        <v>177</v>
      </c>
      <c r="D88" s="97" t="s">
        <v>178</v>
      </c>
      <c r="E88" s="97" t="s">
        <v>495</v>
      </c>
      <c r="F88" s="97" t="s">
        <v>274</v>
      </c>
      <c r="G88" s="166">
        <v>55.96</v>
      </c>
      <c r="H88" s="194">
        <f t="shared" si="0"/>
        <v>85.639999999999986</v>
      </c>
      <c r="I88" s="166">
        <v>141.6</v>
      </c>
    </row>
    <row r="89" spans="1:9">
      <c r="A89" s="216" t="s">
        <v>187</v>
      </c>
      <c r="B89" s="94" t="s">
        <v>167</v>
      </c>
      <c r="C89" s="94" t="s">
        <v>186</v>
      </c>
      <c r="D89" s="94"/>
      <c r="E89" s="97"/>
      <c r="F89" s="97"/>
      <c r="G89" s="166">
        <f>G90</f>
        <v>255.45</v>
      </c>
      <c r="H89" s="194">
        <f t="shared" si="0"/>
        <v>355.37999999999994</v>
      </c>
      <c r="I89" s="166">
        <f>I90</f>
        <v>610.82999999999993</v>
      </c>
    </row>
    <row r="90" spans="1:9">
      <c r="A90" s="216" t="s">
        <v>46</v>
      </c>
      <c r="B90" s="94" t="s">
        <v>167</v>
      </c>
      <c r="C90" s="94" t="s">
        <v>186</v>
      </c>
      <c r="D90" s="94" t="s">
        <v>186</v>
      </c>
      <c r="E90" s="97"/>
      <c r="F90" s="97"/>
      <c r="G90" s="166">
        <f>G93</f>
        <v>255.45</v>
      </c>
      <c r="H90" s="194">
        <f t="shared" si="0"/>
        <v>355.37999999999994</v>
      </c>
      <c r="I90" s="166">
        <f>I93</f>
        <v>610.82999999999993</v>
      </c>
    </row>
    <row r="91" spans="1:9" ht="25.5">
      <c r="A91" s="200" t="s">
        <v>431</v>
      </c>
      <c r="B91" s="94" t="s">
        <v>167</v>
      </c>
      <c r="C91" s="94" t="s">
        <v>186</v>
      </c>
      <c r="D91" s="94" t="s">
        <v>186</v>
      </c>
      <c r="E91" s="97" t="s">
        <v>436</v>
      </c>
      <c r="F91" s="97"/>
      <c r="G91" s="166">
        <f>G92</f>
        <v>255.45</v>
      </c>
      <c r="H91" s="194">
        <f>I91-G91</f>
        <v>355.37999999999994</v>
      </c>
      <c r="I91" s="166">
        <f>I92</f>
        <v>610.82999999999993</v>
      </c>
    </row>
    <row r="92" spans="1:9">
      <c r="A92" s="200" t="s">
        <v>478</v>
      </c>
      <c r="B92" s="94" t="s">
        <v>167</v>
      </c>
      <c r="C92" s="94" t="s">
        <v>186</v>
      </c>
      <c r="D92" s="94" t="s">
        <v>186</v>
      </c>
      <c r="E92" s="97" t="s">
        <v>454</v>
      </c>
      <c r="F92" s="97"/>
      <c r="G92" s="166">
        <f>G93</f>
        <v>255.45</v>
      </c>
      <c r="H92" s="194">
        <f>I92-G92</f>
        <v>355.37999999999994</v>
      </c>
      <c r="I92" s="166">
        <f>I93</f>
        <v>610.82999999999993</v>
      </c>
    </row>
    <row r="93" spans="1:9">
      <c r="A93" s="171" t="s">
        <v>479</v>
      </c>
      <c r="B93" s="97" t="s">
        <v>167</v>
      </c>
      <c r="C93" s="97" t="s">
        <v>186</v>
      </c>
      <c r="D93" s="97" t="s">
        <v>186</v>
      </c>
      <c r="E93" s="97" t="s">
        <v>480</v>
      </c>
      <c r="F93" s="97"/>
      <c r="G93" s="166">
        <f>G94</f>
        <v>255.45</v>
      </c>
      <c r="H93" s="194">
        <f t="shared" si="0"/>
        <v>355.37999999999994</v>
      </c>
      <c r="I93" s="166">
        <f>I94</f>
        <v>610.82999999999993</v>
      </c>
    </row>
    <row r="94" spans="1:9" ht="25.5">
      <c r="A94" s="171" t="s">
        <v>295</v>
      </c>
      <c r="B94" s="97" t="s">
        <v>167</v>
      </c>
      <c r="C94" s="97" t="s">
        <v>186</v>
      </c>
      <c r="D94" s="97" t="s">
        <v>186</v>
      </c>
      <c r="E94" s="97" t="s">
        <v>455</v>
      </c>
      <c r="F94" s="97"/>
      <c r="G94" s="166">
        <f>G95+G96</f>
        <v>255.45</v>
      </c>
      <c r="H94" s="194">
        <f t="shared" si="0"/>
        <v>355.37999999999994</v>
      </c>
      <c r="I94" s="166">
        <f>I95+I96</f>
        <v>610.82999999999993</v>
      </c>
    </row>
    <row r="95" spans="1:9" ht="25.5">
      <c r="A95" s="198" t="s">
        <v>296</v>
      </c>
      <c r="B95" s="97" t="s">
        <v>167</v>
      </c>
      <c r="C95" s="97" t="s">
        <v>186</v>
      </c>
      <c r="D95" s="97" t="s">
        <v>186</v>
      </c>
      <c r="E95" s="97" t="s">
        <v>415</v>
      </c>
      <c r="F95" s="97" t="s">
        <v>184</v>
      </c>
      <c r="G95" s="166">
        <v>196.2</v>
      </c>
      <c r="H95" s="194">
        <f t="shared" si="0"/>
        <v>272.95</v>
      </c>
      <c r="I95" s="166">
        <v>469.15</v>
      </c>
    </row>
    <row r="96" spans="1:9">
      <c r="A96" s="198" t="s">
        <v>273</v>
      </c>
      <c r="B96" s="97" t="s">
        <v>167</v>
      </c>
      <c r="C96" s="97" t="s">
        <v>186</v>
      </c>
      <c r="D96" s="97" t="s">
        <v>186</v>
      </c>
      <c r="E96" s="97" t="s">
        <v>415</v>
      </c>
      <c r="F96" s="199" t="s">
        <v>274</v>
      </c>
      <c r="G96" s="166">
        <v>59.25</v>
      </c>
      <c r="H96" s="194">
        <f t="shared" si="0"/>
        <v>82.43</v>
      </c>
      <c r="I96" s="166">
        <v>141.68</v>
      </c>
    </row>
    <row r="97" spans="1:9" ht="38.25" hidden="1">
      <c r="A97" s="198" t="s">
        <v>297</v>
      </c>
      <c r="B97" s="97" t="s">
        <v>167</v>
      </c>
      <c r="C97" s="97" t="s">
        <v>186</v>
      </c>
      <c r="D97" s="97" t="s">
        <v>186</v>
      </c>
      <c r="E97" s="97" t="s">
        <v>415</v>
      </c>
      <c r="F97" s="199" t="s">
        <v>274</v>
      </c>
      <c r="G97" s="166">
        <v>0</v>
      </c>
      <c r="H97" s="194">
        <f t="shared" si="0"/>
        <v>0</v>
      </c>
      <c r="I97" s="166"/>
    </row>
    <row r="98" spans="1:9" hidden="1">
      <c r="A98" s="171" t="s">
        <v>298</v>
      </c>
      <c r="B98" s="97" t="s">
        <v>167</v>
      </c>
      <c r="C98" s="97" t="s">
        <v>186</v>
      </c>
      <c r="D98" s="97" t="s">
        <v>186</v>
      </c>
      <c r="E98" s="97" t="s">
        <v>299</v>
      </c>
      <c r="F98" s="97"/>
      <c r="G98" s="166">
        <f>G99</f>
        <v>0</v>
      </c>
      <c r="H98" s="194">
        <f t="shared" si="0"/>
        <v>0</v>
      </c>
      <c r="I98" s="166">
        <f>I99</f>
        <v>0</v>
      </c>
    </row>
    <row r="99" spans="1:9" ht="25.5" hidden="1">
      <c r="A99" s="171" t="s">
        <v>185</v>
      </c>
      <c r="B99" s="97" t="s">
        <v>167</v>
      </c>
      <c r="C99" s="97" t="s">
        <v>186</v>
      </c>
      <c r="D99" s="97" t="s">
        <v>186</v>
      </c>
      <c r="E99" s="97" t="s">
        <v>299</v>
      </c>
      <c r="F99" s="97" t="s">
        <v>179</v>
      </c>
      <c r="G99" s="166">
        <v>0</v>
      </c>
      <c r="H99" s="194">
        <f t="shared" si="0"/>
        <v>0</v>
      </c>
      <c r="I99" s="166">
        <v>0</v>
      </c>
    </row>
    <row r="100" spans="1:9" hidden="1">
      <c r="A100" s="171"/>
      <c r="B100" s="97" t="s">
        <v>167</v>
      </c>
      <c r="C100" s="97" t="s">
        <v>186</v>
      </c>
      <c r="D100" s="97" t="s">
        <v>177</v>
      </c>
      <c r="E100" s="97" t="s">
        <v>354</v>
      </c>
      <c r="F100" s="97" t="s">
        <v>179</v>
      </c>
      <c r="G100" s="166">
        <v>0</v>
      </c>
      <c r="H100" s="194"/>
      <c r="I100" s="166"/>
    </row>
    <row r="101" spans="1:9" ht="25.5">
      <c r="A101" s="216" t="s">
        <v>189</v>
      </c>
      <c r="B101" s="94" t="s">
        <v>167</v>
      </c>
      <c r="C101" s="94" t="s">
        <v>188</v>
      </c>
      <c r="D101" s="97"/>
      <c r="E101" s="97"/>
      <c r="F101" s="97"/>
      <c r="G101" s="166">
        <f>G102</f>
        <v>0</v>
      </c>
      <c r="H101" s="194">
        <f t="shared" si="0"/>
        <v>869.14</v>
      </c>
      <c r="I101" s="166">
        <f>I102</f>
        <v>869.14</v>
      </c>
    </row>
    <row r="102" spans="1:9">
      <c r="A102" s="216" t="s">
        <v>190</v>
      </c>
      <c r="B102" s="94" t="s">
        <v>167</v>
      </c>
      <c r="C102" s="94" t="s">
        <v>188</v>
      </c>
      <c r="D102" s="94" t="s">
        <v>168</v>
      </c>
      <c r="E102" s="97"/>
      <c r="F102" s="97"/>
      <c r="G102" s="166">
        <f>G103</f>
        <v>0</v>
      </c>
      <c r="H102" s="194">
        <f t="shared" si="0"/>
        <v>869.14</v>
      </c>
      <c r="I102" s="166">
        <f>I103</f>
        <v>869.14</v>
      </c>
    </row>
    <row r="103" spans="1:9" ht="51">
      <c r="A103" s="98" t="s">
        <v>453</v>
      </c>
      <c r="B103" s="97" t="s">
        <v>167</v>
      </c>
      <c r="C103" s="97" t="s">
        <v>188</v>
      </c>
      <c r="D103" s="97" t="s">
        <v>168</v>
      </c>
      <c r="E103" s="97" t="s">
        <v>454</v>
      </c>
      <c r="F103" s="97"/>
      <c r="G103" s="166">
        <f>G104</f>
        <v>0</v>
      </c>
      <c r="H103" s="194">
        <f>I103-G103</f>
        <v>869.14</v>
      </c>
      <c r="I103" s="166">
        <f>I104</f>
        <v>869.14</v>
      </c>
    </row>
    <row r="104" spans="1:9">
      <c r="A104" s="98" t="s">
        <v>459</v>
      </c>
      <c r="B104" s="97" t="s">
        <v>167</v>
      </c>
      <c r="C104" s="97" t="s">
        <v>188</v>
      </c>
      <c r="D104" s="97" t="s">
        <v>168</v>
      </c>
      <c r="E104" s="97" t="s">
        <v>480</v>
      </c>
      <c r="F104" s="97"/>
      <c r="G104" s="166">
        <f>G105</f>
        <v>0</v>
      </c>
      <c r="H104" s="194">
        <f>I104-G104</f>
        <v>869.14</v>
      </c>
      <c r="I104" s="166">
        <f>I105</f>
        <v>869.14</v>
      </c>
    </row>
    <row r="105" spans="1:9" ht="25.5">
      <c r="A105" s="98" t="s">
        <v>452</v>
      </c>
      <c r="B105" s="97" t="s">
        <v>167</v>
      </c>
      <c r="C105" s="97" t="s">
        <v>188</v>
      </c>
      <c r="D105" s="97" t="s">
        <v>168</v>
      </c>
      <c r="E105" s="97" t="s">
        <v>455</v>
      </c>
      <c r="F105" s="97"/>
      <c r="G105" s="166">
        <f>G110</f>
        <v>0</v>
      </c>
      <c r="H105" s="194">
        <f>I105-G105</f>
        <v>869.14</v>
      </c>
      <c r="I105" s="166">
        <f>I110+I111</f>
        <v>869.14</v>
      </c>
    </row>
    <row r="106" spans="1:9">
      <c r="A106" s="171" t="s">
        <v>300</v>
      </c>
      <c r="B106" s="97" t="s">
        <v>167</v>
      </c>
      <c r="C106" s="97" t="s">
        <v>188</v>
      </c>
      <c r="D106" s="97" t="s">
        <v>168</v>
      </c>
      <c r="E106" s="97" t="s">
        <v>416</v>
      </c>
      <c r="F106" s="97"/>
      <c r="G106" s="166">
        <v>0</v>
      </c>
      <c r="H106" s="194">
        <f t="shared" si="0"/>
        <v>764.25</v>
      </c>
      <c r="I106" s="166">
        <f>I110+I107</f>
        <v>764.25</v>
      </c>
    </row>
    <row r="107" spans="1:9" ht="25.5" hidden="1">
      <c r="A107" s="198" t="s">
        <v>296</v>
      </c>
      <c r="B107" s="97" t="s">
        <v>167</v>
      </c>
      <c r="C107" s="97" t="s">
        <v>188</v>
      </c>
      <c r="D107" s="97" t="s">
        <v>168</v>
      </c>
      <c r="E107" s="97" t="s">
        <v>338</v>
      </c>
      <c r="F107" s="97"/>
      <c r="G107" s="166">
        <f>G108+G109</f>
        <v>0</v>
      </c>
      <c r="H107" s="194">
        <f t="shared" si="0"/>
        <v>0</v>
      </c>
      <c r="I107" s="166">
        <f>I108+I109</f>
        <v>0</v>
      </c>
    </row>
    <row r="108" spans="1:9" hidden="1">
      <c r="A108" s="198" t="s">
        <v>273</v>
      </c>
      <c r="B108" s="97" t="s">
        <v>167</v>
      </c>
      <c r="C108" s="97" t="s">
        <v>188</v>
      </c>
      <c r="D108" s="97" t="s">
        <v>168</v>
      </c>
      <c r="E108" s="97" t="s">
        <v>338</v>
      </c>
      <c r="F108" s="199" t="s">
        <v>184</v>
      </c>
      <c r="G108" s="166">
        <v>0</v>
      </c>
      <c r="H108" s="194">
        <f t="shared" si="0"/>
        <v>0</v>
      </c>
      <c r="I108" s="166">
        <v>0</v>
      </c>
    </row>
    <row r="109" spans="1:9" ht="38.25" hidden="1">
      <c r="A109" s="198" t="s">
        <v>297</v>
      </c>
      <c r="B109" s="97" t="s">
        <v>167</v>
      </c>
      <c r="C109" s="97" t="s">
        <v>188</v>
      </c>
      <c r="D109" s="97" t="s">
        <v>168</v>
      </c>
      <c r="E109" s="97" t="s">
        <v>338</v>
      </c>
      <c r="F109" s="199" t="s">
        <v>274</v>
      </c>
      <c r="G109" s="166">
        <v>0</v>
      </c>
      <c r="H109" s="194">
        <f t="shared" si="0"/>
        <v>0</v>
      </c>
      <c r="I109" s="166">
        <v>0</v>
      </c>
    </row>
    <row r="110" spans="1:9" ht="38.25">
      <c r="A110" s="171" t="s">
        <v>481</v>
      </c>
      <c r="B110" s="97" t="s">
        <v>167</v>
      </c>
      <c r="C110" s="97" t="s">
        <v>188</v>
      </c>
      <c r="D110" s="97" t="s">
        <v>168</v>
      </c>
      <c r="E110" s="97" t="s">
        <v>416</v>
      </c>
      <c r="F110" s="97" t="s">
        <v>179</v>
      </c>
      <c r="G110" s="166">
        <f>G111</f>
        <v>0</v>
      </c>
      <c r="H110" s="194">
        <f t="shared" si="0"/>
        <v>764.25</v>
      </c>
      <c r="I110" s="166">
        <v>764.25</v>
      </c>
    </row>
    <row r="111" spans="1:9" ht="25.5">
      <c r="A111" s="171" t="s">
        <v>185</v>
      </c>
      <c r="B111" s="97" t="s">
        <v>167</v>
      </c>
      <c r="C111" s="97" t="s">
        <v>188</v>
      </c>
      <c r="D111" s="97" t="s">
        <v>168</v>
      </c>
      <c r="E111" s="97" t="s">
        <v>415</v>
      </c>
      <c r="F111" s="97" t="s">
        <v>494</v>
      </c>
      <c r="G111" s="166">
        <v>0</v>
      </c>
      <c r="H111" s="194">
        <f t="shared" si="0"/>
        <v>104.89</v>
      </c>
      <c r="I111" s="166">
        <v>104.89</v>
      </c>
    </row>
    <row r="112" spans="1:9">
      <c r="A112" s="216" t="s">
        <v>191</v>
      </c>
      <c r="B112" s="94" t="s">
        <v>167</v>
      </c>
      <c r="C112" s="94" t="s">
        <v>183</v>
      </c>
      <c r="D112" s="94"/>
      <c r="E112" s="97"/>
      <c r="F112" s="97"/>
      <c r="G112" s="166">
        <f>G113+G116</f>
        <v>982.75</v>
      </c>
      <c r="H112" s="194">
        <f t="shared" si="0"/>
        <v>1763.0699999999997</v>
      </c>
      <c r="I112" s="166">
        <f>I113+I116</f>
        <v>2745.8199999999997</v>
      </c>
    </row>
    <row r="113" spans="1:9">
      <c r="A113" s="216" t="s">
        <v>119</v>
      </c>
      <c r="B113" s="94" t="s">
        <v>167</v>
      </c>
      <c r="C113" s="94" t="s">
        <v>183</v>
      </c>
      <c r="D113" s="94" t="s">
        <v>170</v>
      </c>
      <c r="E113" s="97"/>
      <c r="F113" s="97"/>
      <c r="G113" s="166">
        <f>G114</f>
        <v>0</v>
      </c>
      <c r="H113" s="194">
        <f t="shared" si="0"/>
        <v>1</v>
      </c>
      <c r="I113" s="166">
        <f>I114</f>
        <v>1</v>
      </c>
    </row>
    <row r="114" spans="1:9" ht="25.5">
      <c r="A114" s="93" t="s">
        <v>302</v>
      </c>
      <c r="B114" s="94" t="s">
        <v>167</v>
      </c>
      <c r="C114" s="94" t="s">
        <v>183</v>
      </c>
      <c r="D114" s="94" t="s">
        <v>170</v>
      </c>
      <c r="E114" s="97" t="s">
        <v>277</v>
      </c>
      <c r="F114" s="97"/>
      <c r="G114" s="166">
        <f>G115</f>
        <v>0</v>
      </c>
      <c r="H114" s="194">
        <f t="shared" si="0"/>
        <v>1</v>
      </c>
      <c r="I114" s="166">
        <f>I115</f>
        <v>1</v>
      </c>
    </row>
    <row r="115" spans="1:9" ht="25.5">
      <c r="A115" s="168" t="s">
        <v>185</v>
      </c>
      <c r="B115" s="94" t="s">
        <v>167</v>
      </c>
      <c r="C115" s="94" t="s">
        <v>183</v>
      </c>
      <c r="D115" s="94" t="s">
        <v>170</v>
      </c>
      <c r="E115" s="97" t="s">
        <v>277</v>
      </c>
      <c r="F115" s="97" t="s">
        <v>179</v>
      </c>
      <c r="G115" s="166">
        <v>0</v>
      </c>
      <c r="H115" s="194">
        <f t="shared" si="0"/>
        <v>1</v>
      </c>
      <c r="I115" s="166">
        <v>1</v>
      </c>
    </row>
    <row r="116" spans="1:9">
      <c r="A116" s="216" t="s">
        <v>123</v>
      </c>
      <c r="B116" s="94" t="s">
        <v>167</v>
      </c>
      <c r="C116" s="94" t="s">
        <v>183</v>
      </c>
      <c r="D116" s="94" t="s">
        <v>178</v>
      </c>
      <c r="E116" s="97"/>
      <c r="F116" s="97"/>
      <c r="G116" s="166">
        <f>G117</f>
        <v>982.75</v>
      </c>
      <c r="H116" s="194">
        <f t="shared" si="0"/>
        <v>1762.0699999999997</v>
      </c>
      <c r="I116" s="166">
        <f>I118</f>
        <v>2744.8199999999997</v>
      </c>
    </row>
    <row r="117" spans="1:9" ht="51">
      <c r="A117" s="95" t="s">
        <v>364</v>
      </c>
      <c r="B117" s="97" t="s">
        <v>167</v>
      </c>
      <c r="C117" s="97" t="s">
        <v>183</v>
      </c>
      <c r="D117" s="97" t="s">
        <v>178</v>
      </c>
      <c r="E117" s="97" t="s">
        <v>436</v>
      </c>
      <c r="F117" s="97"/>
      <c r="G117" s="166">
        <f>G118</f>
        <v>982.75</v>
      </c>
      <c r="H117" s="194">
        <f t="shared" si="0"/>
        <v>1762.0699999999997</v>
      </c>
      <c r="I117" s="166">
        <f>I118</f>
        <v>2744.8199999999997</v>
      </c>
    </row>
    <row r="118" spans="1:9">
      <c r="A118" s="95" t="s">
        <v>303</v>
      </c>
      <c r="B118" s="97" t="s">
        <v>167</v>
      </c>
      <c r="C118" s="97" t="s">
        <v>183</v>
      </c>
      <c r="D118" s="97" t="s">
        <v>178</v>
      </c>
      <c r="E118" s="97" t="s">
        <v>454</v>
      </c>
      <c r="F118" s="97"/>
      <c r="G118" s="166">
        <f>G120</f>
        <v>982.75</v>
      </c>
      <c r="H118" s="194">
        <f t="shared" ref="H118:H129" si="3">I118-G118</f>
        <v>1762.0699999999997</v>
      </c>
      <c r="I118" s="166">
        <f>I120</f>
        <v>2744.8199999999997</v>
      </c>
    </row>
    <row r="119" spans="1:9">
      <c r="A119" s="95" t="s">
        <v>483</v>
      </c>
      <c r="B119" s="97" t="s">
        <v>167</v>
      </c>
      <c r="C119" s="97" t="s">
        <v>183</v>
      </c>
      <c r="D119" s="97" t="s">
        <v>178</v>
      </c>
      <c r="E119" s="97" t="s">
        <v>482</v>
      </c>
      <c r="F119" s="97"/>
      <c r="G119" s="166"/>
      <c r="H119" s="194"/>
      <c r="I119" s="166">
        <f>I120</f>
        <v>2744.8199999999997</v>
      </c>
    </row>
    <row r="120" spans="1:9" ht="25.5">
      <c r="A120" s="171" t="s">
        <v>304</v>
      </c>
      <c r="B120" s="97" t="s">
        <v>167</v>
      </c>
      <c r="C120" s="97" t="s">
        <v>183</v>
      </c>
      <c r="D120" s="97" t="s">
        <v>178</v>
      </c>
      <c r="E120" s="97" t="s">
        <v>484</v>
      </c>
      <c r="F120" s="97"/>
      <c r="G120" s="166">
        <f>G121</f>
        <v>982.75</v>
      </c>
      <c r="H120" s="194">
        <f t="shared" si="3"/>
        <v>1762.0699999999997</v>
      </c>
      <c r="I120" s="166">
        <f>I121</f>
        <v>2744.8199999999997</v>
      </c>
    </row>
    <row r="121" spans="1:9" ht="25.5">
      <c r="A121" s="198" t="s">
        <v>305</v>
      </c>
      <c r="B121" s="97" t="s">
        <v>167</v>
      </c>
      <c r="C121" s="97" t="s">
        <v>183</v>
      </c>
      <c r="D121" s="97" t="s">
        <v>178</v>
      </c>
      <c r="E121" s="97" t="s">
        <v>417</v>
      </c>
      <c r="F121" s="97"/>
      <c r="G121" s="166">
        <f>G122+G123</f>
        <v>982.75</v>
      </c>
      <c r="H121" s="194">
        <f t="shared" si="3"/>
        <v>1762.0699999999997</v>
      </c>
      <c r="I121" s="166">
        <f>I122+I123</f>
        <v>2744.8199999999997</v>
      </c>
    </row>
    <row r="122" spans="1:9">
      <c r="A122" s="198" t="s">
        <v>273</v>
      </c>
      <c r="B122" s="97" t="s">
        <v>167</v>
      </c>
      <c r="C122" s="97" t="s">
        <v>183</v>
      </c>
      <c r="D122" s="97" t="s">
        <v>178</v>
      </c>
      <c r="E122" s="97" t="s">
        <v>417</v>
      </c>
      <c r="F122" s="199" t="s">
        <v>184</v>
      </c>
      <c r="G122" s="166">
        <v>754.8</v>
      </c>
      <c r="H122" s="194">
        <f t="shared" si="3"/>
        <v>1353.36</v>
      </c>
      <c r="I122" s="166">
        <v>2108.16</v>
      </c>
    </row>
    <row r="123" spans="1:9" ht="38.25">
      <c r="A123" s="198" t="s">
        <v>297</v>
      </c>
      <c r="B123" s="97" t="s">
        <v>167</v>
      </c>
      <c r="C123" s="97" t="s">
        <v>183</v>
      </c>
      <c r="D123" s="97" t="s">
        <v>178</v>
      </c>
      <c r="E123" s="97" t="s">
        <v>417</v>
      </c>
      <c r="F123" s="199" t="s">
        <v>274</v>
      </c>
      <c r="G123" s="166">
        <v>227.95</v>
      </c>
      <c r="H123" s="194">
        <f t="shared" si="3"/>
        <v>408.71</v>
      </c>
      <c r="I123" s="166">
        <v>636.66</v>
      </c>
    </row>
    <row r="124" spans="1:9" hidden="1">
      <c r="A124" s="198" t="s">
        <v>345</v>
      </c>
      <c r="B124" s="97" t="s">
        <v>167</v>
      </c>
      <c r="C124" s="97" t="s">
        <v>183</v>
      </c>
      <c r="D124" s="97" t="s">
        <v>178</v>
      </c>
      <c r="E124" s="97"/>
      <c r="F124" s="199"/>
      <c r="G124" s="166">
        <v>0</v>
      </c>
      <c r="H124" s="194">
        <f t="shared" si="3"/>
        <v>0</v>
      </c>
      <c r="I124" s="166">
        <f>I125+I126</f>
        <v>0</v>
      </c>
    </row>
    <row r="125" spans="1:9" hidden="1">
      <c r="A125" s="198"/>
      <c r="B125" s="97" t="s">
        <v>167</v>
      </c>
      <c r="C125" s="97" t="s">
        <v>183</v>
      </c>
      <c r="D125" s="97" t="s">
        <v>178</v>
      </c>
      <c r="E125" s="97"/>
      <c r="F125" s="199" t="s">
        <v>184</v>
      </c>
      <c r="G125" s="166">
        <v>0</v>
      </c>
      <c r="H125" s="194">
        <f t="shared" si="3"/>
        <v>0</v>
      </c>
      <c r="I125" s="166"/>
    </row>
    <row r="126" spans="1:9" hidden="1">
      <c r="A126" s="198"/>
      <c r="B126" s="97" t="s">
        <v>167</v>
      </c>
      <c r="C126" s="97" t="s">
        <v>183</v>
      </c>
      <c r="D126" s="97" t="s">
        <v>178</v>
      </c>
      <c r="E126" s="97"/>
      <c r="F126" s="199" t="s">
        <v>274</v>
      </c>
      <c r="G126" s="166">
        <v>0</v>
      </c>
      <c r="H126" s="194">
        <f t="shared" si="3"/>
        <v>0</v>
      </c>
      <c r="I126" s="166"/>
    </row>
    <row r="127" spans="1:9">
      <c r="A127" s="95" t="s">
        <v>192</v>
      </c>
      <c r="B127" s="97" t="s">
        <v>167</v>
      </c>
      <c r="C127" s="97" t="s">
        <v>193</v>
      </c>
      <c r="D127" s="97" t="s">
        <v>193</v>
      </c>
      <c r="E127" s="97" t="s">
        <v>346</v>
      </c>
      <c r="F127" s="97" t="s">
        <v>171</v>
      </c>
      <c r="G127" s="166">
        <v>109.98</v>
      </c>
      <c r="H127" s="194">
        <f t="shared" si="3"/>
        <v>-109.98</v>
      </c>
      <c r="I127" s="166"/>
    </row>
    <row r="128" spans="1:9">
      <c r="A128" s="95" t="s">
        <v>192</v>
      </c>
      <c r="B128" s="95"/>
      <c r="C128" s="97"/>
      <c r="D128" s="97"/>
      <c r="E128" s="97"/>
      <c r="F128" s="97"/>
      <c r="G128" s="166"/>
      <c r="H128" s="194">
        <f t="shared" si="3"/>
        <v>0</v>
      </c>
      <c r="I128" s="166"/>
    </row>
    <row r="129" spans="1:9">
      <c r="A129" s="336" t="s">
        <v>37</v>
      </c>
      <c r="B129" s="336"/>
      <c r="C129" s="336"/>
      <c r="D129" s="336"/>
      <c r="E129" s="336"/>
      <c r="F129" s="336"/>
      <c r="G129" s="166">
        <f>G8+G64+G78+ G85+G89+G101+G112+G127</f>
        <v>4671.53</v>
      </c>
      <c r="H129" s="194">
        <f t="shared" si="3"/>
        <v>4133.9089999999987</v>
      </c>
      <c r="I129" s="194">
        <f>I8+I64+ I70+I85+I89+I101+I112</f>
        <v>8805.4389999999985</v>
      </c>
    </row>
    <row r="136" spans="1:9">
      <c r="G136" s="107"/>
      <c r="H136" s="107"/>
      <c r="I136" s="108"/>
    </row>
  </sheetData>
  <autoFilter ref="A6:M130"/>
  <mergeCells count="4">
    <mergeCell ref="L1:M1"/>
    <mergeCell ref="A3:F3"/>
    <mergeCell ref="A129:F129"/>
    <mergeCell ref="F1:J1"/>
  </mergeCells>
  <pageMargins left="1.1417322834645669" right="0.19685039370078741" top="0.59055118110236227" bottom="0.27559055118110237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11</vt:i4>
      </vt:variant>
    </vt:vector>
  </HeadingPairs>
  <TitlesOfParts>
    <vt:vector size="30" baseType="lpstr">
      <vt:lpstr>Приложение 1</vt:lpstr>
      <vt:lpstr>Приложение 2</vt:lpstr>
      <vt:lpstr>Приложение 3</vt:lpstr>
      <vt:lpstr>приложение 01</vt:lpstr>
      <vt:lpstr>Приложение2</vt:lpstr>
      <vt:lpstr>Приложение 5</vt:lpstr>
      <vt:lpstr>Приложение 6</vt:lpstr>
      <vt:lpstr>Приложение 7</vt:lpstr>
      <vt:lpstr>Приложение 8</vt:lpstr>
      <vt:lpstr>Приложение 9,1</vt:lpstr>
      <vt:lpstr>Приложение10,1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4</vt:lpstr>
      <vt:lpstr>5</vt:lpstr>
      <vt:lpstr>Лист1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2'!Область_печати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  <vt:lpstr>'Приложение 9,1'!Область_печати</vt:lpstr>
      <vt:lpstr>'Приложение10,1'!Область_печати</vt:lpstr>
      <vt:lpstr>Приложение2!Область_печати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2023-12-18T08:24:30Z</cp:lastPrinted>
  <dcterms:created xsi:type="dcterms:W3CDTF">2007-09-12T09:25:25Z</dcterms:created>
  <dcterms:modified xsi:type="dcterms:W3CDTF">2024-04-05T04:45:45Z</dcterms:modified>
</cp:coreProperties>
</file>